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85c559dd0268e0/Documents/Documents/Pseccc202021/Finance/"/>
    </mc:Choice>
  </mc:AlternateContent>
  <xr:revisionPtr revIDLastSave="79" documentId="13_ncr:1_{38FBA8F5-2F04-4E32-B4B8-55E6F8333FCD}" xr6:coauthVersionLast="46" xr6:coauthVersionMax="46" xr10:uidLastSave="{B2827734-E47B-48EC-BE8E-AF5CE3AF30E5}"/>
  <bookViews>
    <workbookView xWindow="17076" yWindow="864" windowWidth="11460" windowHeight="11688" firstSheet="9" activeTab="10" xr2:uid="{56831BB0-A1D9-4835-8B99-3DFD055B7C1E}"/>
  </bookViews>
  <sheets>
    <sheet name="Receipts" sheetId="1" r:id="rId1"/>
    <sheet name="Payments" sheetId="2" r:id="rId2"/>
    <sheet name="S137Wellbeing" sheetId="3" r:id="rId3"/>
    <sheet name="Memorial Event Reserve" sheetId="6" r:id="rId4"/>
    <sheet name="MUGA Control" sheetId="4" r:id="rId5"/>
    <sheet name="Bank Rec" sheetId="5" r:id="rId6"/>
    <sheet name="Budget Vs CY for meeting" sheetId="7" r:id="rId7"/>
    <sheet name="Income &amp; Expenditure" sheetId="8" r:id="rId8"/>
    <sheet name="Annual Return" sheetId="11" r:id="rId9"/>
    <sheet name="Variances" sheetId="12" r:id="rId10"/>
    <sheet name="Full Bank Rec" sheetId="13" r:id="rId11"/>
    <sheet name="Sheet14" sheetId="14" r:id="rId12"/>
    <sheet name="Sheet15" sheetId="15" r:id="rId13"/>
    <sheet name="Sheet9" sheetId="9" r:id="rId14"/>
    <sheet name="Sheet10" sheetId="10" r:id="rId15"/>
  </sheets>
  <externalReferences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7" l="1"/>
  <c r="E32" i="7"/>
  <c r="E43" i="7"/>
  <c r="E42" i="7"/>
  <c r="E40" i="7"/>
  <c r="E34" i="7"/>
  <c r="E33" i="7"/>
  <c r="E31" i="7"/>
  <c r="E30" i="7"/>
  <c r="E29" i="7"/>
  <c r="E28" i="7"/>
  <c r="E27" i="7"/>
  <c r="E25" i="7"/>
  <c r="E23" i="7"/>
  <c r="E22" i="7"/>
  <c r="E20" i="7"/>
  <c r="E19" i="7"/>
  <c r="E18" i="7"/>
  <c r="E29" i="13"/>
  <c r="E21" i="13"/>
  <c r="D16" i="11" l="1"/>
  <c r="D15" i="11"/>
  <c r="E15" i="11" s="1"/>
  <c r="B14" i="11"/>
  <c r="D13" i="11"/>
  <c r="E12" i="11"/>
  <c r="D12" i="11"/>
  <c r="D11" i="11"/>
  <c r="D9" i="11"/>
  <c r="E9" i="11" s="1"/>
  <c r="D8" i="11"/>
  <c r="D7" i="11"/>
  <c r="E7" i="11" s="1"/>
  <c r="B6" i="11"/>
  <c r="B10" i="11" s="1"/>
  <c r="D10" i="11" s="1"/>
  <c r="F33" i="8"/>
  <c r="D33" i="8"/>
  <c r="F23" i="8"/>
  <c r="F24" i="8" s="1"/>
  <c r="F34" i="8" s="1"/>
  <c r="D23" i="8"/>
  <c r="D24" i="8" s="1"/>
  <c r="C49" i="7"/>
  <c r="C46" i="7"/>
  <c r="B46" i="7"/>
  <c r="E45" i="7"/>
  <c r="F42" i="7"/>
  <c r="F31" i="7"/>
  <c r="D30" i="7"/>
  <c r="F28" i="7"/>
  <c r="F27" i="7"/>
  <c r="D26" i="7"/>
  <c r="D24" i="7"/>
  <c r="F22" i="7"/>
  <c r="D21" i="7"/>
  <c r="D46" i="7" s="1"/>
  <c r="F20" i="7"/>
  <c r="F19" i="7"/>
  <c r="E46" i="7"/>
  <c r="E49" i="7" s="1"/>
  <c r="E15" i="7"/>
  <c r="D15" i="7"/>
  <c r="C15" i="7"/>
  <c r="B15" i="7"/>
  <c r="B49" i="7" s="1"/>
  <c r="F14" i="7"/>
  <c r="F10" i="7"/>
  <c r="F4" i="7"/>
  <c r="F15" i="7" s="1"/>
  <c r="D3" i="7"/>
  <c r="C3" i="7"/>
  <c r="D34" i="8" l="1"/>
  <c r="D42" i="8" s="1"/>
  <c r="D49" i="7"/>
  <c r="D6" i="11"/>
  <c r="E6" i="11" s="1"/>
  <c r="B3" i="12" l="1"/>
  <c r="D100" i="2"/>
  <c r="B44" i="12"/>
  <c r="B36" i="12"/>
  <c r="B28" i="12"/>
  <c r="B20" i="12"/>
  <c r="B12" i="12"/>
  <c r="B4" i="12"/>
  <c r="B37" i="12" l="1"/>
  <c r="B45" i="12" s="1"/>
  <c r="B5" i="12"/>
  <c r="B13" i="12" s="1"/>
  <c r="B21" i="12"/>
  <c r="B29" i="12" s="1"/>
  <c r="D98" i="2" l="1"/>
  <c r="D58" i="1"/>
  <c r="H47" i="5" l="1"/>
  <c r="D56" i="5" s="1"/>
  <c r="H21" i="5"/>
  <c r="D55" i="5" s="1"/>
  <c r="R23" i="1"/>
  <c r="V68" i="2" l="1"/>
  <c r="G70" i="2"/>
  <c r="M72" i="2"/>
  <c r="K25" i="1"/>
  <c r="K24" i="1"/>
  <c r="K22" i="1"/>
  <c r="K21" i="1" l="1"/>
  <c r="K20" i="1"/>
  <c r="J19" i="1"/>
  <c r="K18" i="1" l="1"/>
  <c r="K17" i="1"/>
  <c r="K16" i="1"/>
  <c r="G65" i="2"/>
  <c r="F15" i="1" l="1"/>
  <c r="O62" i="2" l="1"/>
  <c r="X61" i="2"/>
  <c r="M60" i="2"/>
  <c r="P59" i="2"/>
  <c r="G57" i="2"/>
  <c r="N55" i="2"/>
  <c r="I14" i="1" l="1"/>
  <c r="AI55" i="2"/>
  <c r="AI56" i="2"/>
  <c r="AI57" i="2"/>
  <c r="N52" i="2"/>
  <c r="G54" i="2"/>
  <c r="AH51" i="2" l="1"/>
  <c r="S49" i="2"/>
  <c r="S50" i="2"/>
  <c r="G44" i="2" l="1"/>
  <c r="O13" i="1"/>
  <c r="G41" i="2" l="1"/>
  <c r="F11" i="1"/>
  <c r="G32" i="2" l="1"/>
  <c r="F9" i="1" l="1"/>
  <c r="F8" i="1"/>
  <c r="AI24" i="2" l="1"/>
  <c r="AI25" i="2"/>
  <c r="G26" i="2"/>
  <c r="AI26" i="2"/>
  <c r="AI27" i="2"/>
  <c r="AI28" i="2"/>
  <c r="U29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E6" i="1" l="1"/>
  <c r="G22" i="2" l="1"/>
  <c r="AF13" i="2" l="1"/>
  <c r="O12" i="2"/>
  <c r="F4" i="1"/>
  <c r="H13" i="5" l="1"/>
  <c r="I3" i="1" l="1"/>
  <c r="AI7" i="2" l="1"/>
  <c r="AI8" i="2"/>
  <c r="E7" i="2"/>
  <c r="I34" i="4" l="1"/>
  <c r="E8" i="4"/>
  <c r="E5" i="4"/>
  <c r="E4" i="4"/>
  <c r="E34" i="4" s="1"/>
  <c r="U6" i="2"/>
  <c r="U5" i="2"/>
  <c r="G4" i="2"/>
  <c r="E36" i="4" l="1"/>
  <c r="AI84" i="2" l="1"/>
  <c r="AI85" i="2"/>
  <c r="AI86" i="2"/>
  <c r="AI87" i="2"/>
  <c r="AI88" i="2"/>
  <c r="AI89" i="2"/>
  <c r="AI90" i="2"/>
  <c r="AI91" i="2"/>
  <c r="AI92" i="2"/>
  <c r="AI93" i="2"/>
  <c r="R42" i="1" l="1"/>
  <c r="R43" i="1"/>
  <c r="R44" i="1"/>
  <c r="R45" i="1"/>
  <c r="R46" i="1"/>
  <c r="R47" i="1"/>
  <c r="R48" i="1"/>
  <c r="R50" i="1"/>
  <c r="R51" i="1"/>
  <c r="R52" i="1"/>
  <c r="R53" i="1"/>
  <c r="R54" i="1"/>
  <c r="R55" i="1"/>
  <c r="H56" i="1"/>
  <c r="I56" i="1"/>
  <c r="J56" i="1"/>
  <c r="K56" i="1"/>
  <c r="L56" i="1"/>
  <c r="M56" i="1"/>
  <c r="N56" i="1"/>
  <c r="O56" i="1"/>
  <c r="P56" i="1"/>
  <c r="E56" i="1"/>
  <c r="F56" i="1"/>
  <c r="G56" i="1"/>
  <c r="D56" i="1"/>
  <c r="AI83" i="2" l="1"/>
  <c r="AI76" i="2" l="1"/>
  <c r="AI75" i="2"/>
  <c r="AI77" i="2"/>
  <c r="AI78" i="2"/>
  <c r="AI73" i="2"/>
  <c r="AI74" i="2"/>
  <c r="AI79" i="2"/>
  <c r="AI80" i="2"/>
  <c r="AI81" i="2"/>
  <c r="AI82" i="2"/>
  <c r="R38" i="1"/>
  <c r="R39" i="1"/>
  <c r="R40" i="1"/>
  <c r="R41" i="1"/>
  <c r="R37" i="1" l="1"/>
  <c r="Q56" i="1"/>
  <c r="Q57" i="1" s="1"/>
  <c r="AI72" i="2"/>
  <c r="AI71" i="2"/>
  <c r="AI70" i="2"/>
  <c r="AI68" i="2"/>
  <c r="AI69" i="2"/>
  <c r="C16" i="5" l="1"/>
  <c r="R30" i="1"/>
  <c r="R31" i="1"/>
  <c r="R32" i="1"/>
  <c r="R33" i="1"/>
  <c r="R34" i="1"/>
  <c r="R35" i="1"/>
  <c r="R36" i="1"/>
  <c r="R29" i="1"/>
  <c r="AI64" i="2" l="1"/>
  <c r="AI65" i="2"/>
  <c r="AI66" i="2"/>
  <c r="AI67" i="2"/>
  <c r="R28" i="1" l="1"/>
  <c r="AI58" i="2" l="1"/>
  <c r="AI59" i="2"/>
  <c r="AI53" i="2"/>
  <c r="AI54" i="2"/>
  <c r="R27" i="1" l="1"/>
  <c r="R26" i="1"/>
  <c r="R25" i="1"/>
  <c r="AI51" i="2" l="1"/>
  <c r="AI52" i="2"/>
  <c r="AI50" i="2"/>
  <c r="AI49" i="2"/>
  <c r="AI48" i="2"/>
  <c r="R24" i="1"/>
  <c r="R5" i="1"/>
  <c r="R16" i="1"/>
  <c r="R17" i="1"/>
  <c r="R20" i="1"/>
  <c r="R22" i="1"/>
  <c r="R21" i="1"/>
  <c r="R19" i="1"/>
  <c r="AI44" i="2" l="1"/>
  <c r="AI45" i="2"/>
  <c r="AI46" i="2"/>
  <c r="AI47" i="2"/>
  <c r="R18" i="1"/>
  <c r="F95" i="2"/>
  <c r="I95" i="2"/>
  <c r="K95" i="2"/>
  <c r="E95" i="2"/>
  <c r="AF95" i="2"/>
  <c r="AG95" i="2"/>
  <c r="W95" i="2"/>
  <c r="X95" i="2"/>
  <c r="Y95" i="2"/>
  <c r="Z95" i="2"/>
  <c r="AA95" i="2"/>
  <c r="AC95" i="2"/>
  <c r="AD95" i="2"/>
  <c r="AE95" i="2"/>
  <c r="R9" i="1" l="1"/>
  <c r="AB95" i="2" l="1"/>
  <c r="R10" i="1" l="1"/>
  <c r="R15" i="1" l="1"/>
  <c r="D95" i="2" l="1"/>
  <c r="J95" i="2" l="1"/>
  <c r="R12" i="1"/>
  <c r="R13" i="1"/>
  <c r="R11" i="1"/>
  <c r="R8" i="1"/>
  <c r="R14" i="1"/>
  <c r="AI14" i="2"/>
  <c r="AI12" i="2" l="1"/>
  <c r="H95" i="2"/>
  <c r="AH95" i="2"/>
  <c r="H22" i="6" l="1"/>
  <c r="H25" i="6" s="1"/>
  <c r="B18" i="6"/>
  <c r="F16" i="6"/>
  <c r="D11" i="6"/>
  <c r="D16" i="6" s="1"/>
  <c r="B10" i="6"/>
  <c r="B9" i="6"/>
  <c r="R6" i="1"/>
  <c r="R4" i="1"/>
  <c r="R7" i="1"/>
  <c r="R3" i="1"/>
  <c r="V95" i="2"/>
  <c r="C41" i="5"/>
  <c r="AI11" i="2"/>
  <c r="AI6" i="2"/>
  <c r="C47" i="5"/>
  <c r="C45" i="5"/>
  <c r="C43" i="5"/>
  <c r="C42" i="5"/>
  <c r="T95" i="2"/>
  <c r="R95" i="2"/>
  <c r="P95" i="2"/>
  <c r="C33" i="5"/>
  <c r="AI94" i="2"/>
  <c r="AJ94" i="2" s="1"/>
  <c r="AJ95" i="2" s="1"/>
  <c r="AI63" i="2"/>
  <c r="AI62" i="2"/>
  <c r="AI61" i="2"/>
  <c r="AI60" i="2"/>
  <c r="C49" i="5"/>
  <c r="C38" i="5"/>
  <c r="C44" i="5"/>
  <c r="AI43" i="2"/>
  <c r="AI42" i="2"/>
  <c r="Q95" i="2"/>
  <c r="AI23" i="2"/>
  <c r="L95" i="2"/>
  <c r="C51" i="5"/>
  <c r="AI21" i="2"/>
  <c r="AI20" i="2"/>
  <c r="AI19" i="2"/>
  <c r="AI18" i="2"/>
  <c r="AI17" i="2"/>
  <c r="AI16" i="2"/>
  <c r="AI15" i="2"/>
  <c r="C39" i="5"/>
  <c r="AI10" i="2"/>
  <c r="U95" i="2"/>
  <c r="AI5" i="2"/>
  <c r="AI3" i="2"/>
  <c r="P57" i="1"/>
  <c r="N57" i="1"/>
  <c r="L57" i="1"/>
  <c r="K57" i="1"/>
  <c r="H57" i="1"/>
  <c r="G57" i="1"/>
  <c r="F57" i="1"/>
  <c r="O57" i="1"/>
  <c r="I57" i="1"/>
  <c r="C28" i="5" l="1"/>
  <c r="C32" i="5"/>
  <c r="C25" i="5"/>
  <c r="C36" i="5"/>
  <c r="C31" i="5"/>
  <c r="C30" i="5"/>
  <c r="C26" i="5"/>
  <c r="M57" i="1"/>
  <c r="O95" i="2"/>
  <c r="J57" i="1"/>
  <c r="AI4" i="2"/>
  <c r="G95" i="2"/>
  <c r="C9" i="5"/>
  <c r="C12" i="5"/>
  <c r="C8" i="5"/>
  <c r="C10" i="5"/>
  <c r="C15" i="5"/>
  <c r="B19" i="6"/>
  <c r="B20" i="6" s="1"/>
  <c r="B16" i="6"/>
  <c r="C14" i="5"/>
  <c r="C13" i="5"/>
  <c r="C11" i="5"/>
  <c r="AK94" i="2"/>
  <c r="M95" i="2"/>
  <c r="S95" i="2"/>
  <c r="C35" i="5"/>
  <c r="N95" i="2"/>
  <c r="C46" i="5"/>
  <c r="C48" i="5"/>
  <c r="C50" i="5"/>
  <c r="AI9" i="2"/>
  <c r="AI13" i="2"/>
  <c r="AI22" i="2"/>
  <c r="C29" i="5" l="1"/>
  <c r="C37" i="5"/>
  <c r="C27" i="5"/>
  <c r="C40" i="5"/>
  <c r="C34" i="5"/>
  <c r="C17" i="5"/>
  <c r="E57" i="1"/>
  <c r="C18" i="5"/>
  <c r="D63" i="5"/>
  <c r="AI95" i="2"/>
  <c r="D51" i="5" l="1"/>
  <c r="D18" i="5"/>
  <c r="D53" i="5" l="1"/>
  <c r="D57" i="5" s="1"/>
  <c r="D61" i="5" l="1"/>
</calcChain>
</file>

<file path=xl/sharedStrings.xml><?xml version="1.0" encoding="utf-8"?>
<sst xmlns="http://schemas.openxmlformats.org/spreadsheetml/2006/main" count="631" uniqueCount="405">
  <si>
    <t xml:space="preserve">Ref to audit file </t>
  </si>
  <si>
    <t>Date</t>
  </si>
  <si>
    <t>Description</t>
  </si>
  <si>
    <t>Gross</t>
  </si>
  <si>
    <t>VAT</t>
  </si>
  <si>
    <t>Churchyard Inscription Fees</t>
  </si>
  <si>
    <t>Funeral fee</t>
  </si>
  <si>
    <t>Field grant</t>
  </si>
  <si>
    <t>Precept</t>
  </si>
  <si>
    <t>Grants</t>
  </si>
  <si>
    <t>Allotments</t>
  </si>
  <si>
    <t>Wyndham</t>
  </si>
  <si>
    <t>MUGA</t>
  </si>
  <si>
    <t>Maintenance fee - churchyard</t>
  </si>
  <si>
    <t xml:space="preserve">Churchyard fees </t>
  </si>
  <si>
    <t>Use of playing fields</t>
  </si>
  <si>
    <t>Check column</t>
  </si>
  <si>
    <t xml:space="preserve"> </t>
  </si>
  <si>
    <t xml:space="preserve">Receipts not cleared </t>
  </si>
  <si>
    <t>Payee</t>
  </si>
  <si>
    <t xml:space="preserve">CHQ NO </t>
  </si>
  <si>
    <t>Election costs</t>
  </si>
  <si>
    <t>Clerk Salary/ expenses/PAYE</t>
  </si>
  <si>
    <t>Clerks other costs</t>
  </si>
  <si>
    <t>Croes Y P</t>
  </si>
  <si>
    <t>Insurance</t>
  </si>
  <si>
    <t>Lych Gate</t>
  </si>
  <si>
    <t>Fencing/ signs/Gates/benches</t>
  </si>
  <si>
    <t>Churchyard Gardening services</t>
  </si>
  <si>
    <t xml:space="preserve">Playground Maintenance </t>
  </si>
  <si>
    <t>Audit</t>
  </si>
  <si>
    <t>Maintenance of field</t>
  </si>
  <si>
    <t>Hire of hall</t>
  </si>
  <si>
    <t>churchyard non gardening costs</t>
  </si>
  <si>
    <t>Subscriptions</t>
  </si>
  <si>
    <t>Training</t>
  </si>
  <si>
    <t>Riverbank work</t>
  </si>
  <si>
    <t>Misc</t>
  </si>
  <si>
    <t xml:space="preserve">Salt Bins </t>
  </si>
  <si>
    <t>Telephone/Water pump</t>
  </si>
  <si>
    <t>Road Safety</t>
  </si>
  <si>
    <t xml:space="preserve">Flowers/troughs </t>
  </si>
  <si>
    <t>Defibrillator</t>
  </si>
  <si>
    <t>Legal Fees</t>
  </si>
  <si>
    <t xml:space="preserve">General Maintenace of Village </t>
  </si>
  <si>
    <t>Tree cutting</t>
  </si>
  <si>
    <t>MUGA Capital Payments</t>
  </si>
  <si>
    <t>CROSS CHEcking</t>
  </si>
  <si>
    <t>x</t>
  </si>
  <si>
    <t xml:space="preserve">Payments not cashed </t>
  </si>
  <si>
    <t xml:space="preserve">Receipts </t>
  </si>
  <si>
    <t xml:space="preserve">Payments </t>
  </si>
  <si>
    <t>MUGA Reserve</t>
  </si>
  <si>
    <t>These payment figures include VAT</t>
  </si>
  <si>
    <t>NOTES</t>
  </si>
  <si>
    <t xml:space="preserve">Tfr from Tennis Club </t>
  </si>
  <si>
    <t xml:space="preserve">Western Power </t>
  </si>
  <si>
    <t xml:space="preserve">Cheque 906 </t>
  </si>
  <si>
    <t xml:space="preserve">Will need to refund VAT Reclaim for the original Western Power Invoice </t>
  </si>
  <si>
    <t>Tfr from playstation account</t>
  </si>
  <si>
    <t>Interim Certificate 1</t>
  </si>
  <si>
    <t>Cheque 942</t>
  </si>
  <si>
    <t xml:space="preserve">VAT Refund - Western Power </t>
  </si>
  <si>
    <t>Cheque 951</t>
  </si>
  <si>
    <t xml:space="preserve">Upfront partial Sports Wales grant payment </t>
  </si>
  <si>
    <t>Interim Certificate 2</t>
  </si>
  <si>
    <t>Cheque 952</t>
  </si>
  <si>
    <t xml:space="preserve">RCDF Grant Claim 1 </t>
  </si>
  <si>
    <t>Interim certificate 3</t>
  </si>
  <si>
    <t>Cheque 962</t>
  </si>
  <si>
    <t xml:space="preserve">VAT Refund - Interim Certificate 1 </t>
  </si>
  <si>
    <t>interim certificate 4</t>
  </si>
  <si>
    <t>cheque 969</t>
  </si>
  <si>
    <t xml:space="preserve">Western Power Refund </t>
  </si>
  <si>
    <t>interim Certificate 4 B</t>
  </si>
  <si>
    <t>Bacs</t>
  </si>
  <si>
    <t>VAT Refund -  Western Power</t>
  </si>
  <si>
    <t>VAT Refund - Interim Certificate 2</t>
  </si>
  <si>
    <t>RCDF grant claim 2</t>
  </si>
  <si>
    <t>VAT refund Interim certificate 3</t>
  </si>
  <si>
    <t>RCDF grant claim 3</t>
  </si>
  <si>
    <t>VAT 4 refund</t>
  </si>
  <si>
    <t xml:space="preserve">VAT 4B refund </t>
  </si>
  <si>
    <t>Personal loans</t>
  </si>
  <si>
    <t>TOTAL RUNNING BALANCE</t>
  </si>
  <si>
    <t>Cash at start of year(bank)</t>
  </si>
  <si>
    <t xml:space="preserve">O/s Cheques </t>
  </si>
  <si>
    <t>RECEIPTS</t>
  </si>
  <si>
    <t>Precept receipts</t>
  </si>
  <si>
    <t>Churchyard</t>
  </si>
  <si>
    <t>Funeral Fees</t>
  </si>
  <si>
    <t>Allotments income</t>
  </si>
  <si>
    <t>Maintenance fees (upon burial)</t>
  </si>
  <si>
    <t>Pre purchase churchyard plots</t>
  </si>
  <si>
    <t xml:space="preserve">Use of playing fields </t>
  </si>
  <si>
    <t>MUGA Grants or Investment</t>
  </si>
  <si>
    <t>PAYMENTS</t>
  </si>
  <si>
    <t>Field &amp; Playground Mowing</t>
  </si>
  <si>
    <t xml:space="preserve">Lodgements not cleared </t>
  </si>
  <si>
    <t>Fencing/signs/gates</t>
  </si>
  <si>
    <t xml:space="preserve">Playground equipment Maintenance </t>
  </si>
  <si>
    <t>Churchyard non gardening</t>
  </si>
  <si>
    <t xml:space="preserve">Clerks salary </t>
  </si>
  <si>
    <t>Xmas tree costs</t>
  </si>
  <si>
    <t>Grants / Gifts</t>
  </si>
  <si>
    <t>Riverbank Clearance</t>
  </si>
  <si>
    <t>Salt Bins</t>
  </si>
  <si>
    <t>Road safety</t>
  </si>
  <si>
    <t>legal fees</t>
  </si>
  <si>
    <t xml:space="preserve">Allotments </t>
  </si>
  <si>
    <t>General Maintenance of Village</t>
  </si>
  <si>
    <t xml:space="preserve">MUGA Capital Payments </t>
  </si>
  <si>
    <t>Balance at end of year</t>
  </si>
  <si>
    <t>Reconciled CB</t>
  </si>
  <si>
    <t>Balance at Bank</t>
  </si>
  <si>
    <t>Dif</t>
  </si>
  <si>
    <t>Current for MUGA Reserve</t>
  </si>
  <si>
    <t xml:space="preserve">Memorial event reserve </t>
  </si>
  <si>
    <t>Loan VOGC</t>
  </si>
  <si>
    <t>Interim Certificate 5</t>
  </si>
  <si>
    <t>Cheque 979</t>
  </si>
  <si>
    <t>RCDF grant claim 4</t>
  </si>
  <si>
    <t xml:space="preserve">Pse CC Grant </t>
  </si>
  <si>
    <t xml:space="preserve">CRC Grant </t>
  </si>
  <si>
    <t>Donations</t>
  </si>
  <si>
    <t>Collection</t>
  </si>
  <si>
    <t>Not yet received by CC</t>
  </si>
  <si>
    <t>Total to spend</t>
  </si>
  <si>
    <t xml:space="preserve">Hall Hire </t>
  </si>
  <si>
    <t>Chq no 919</t>
  </si>
  <si>
    <t xml:space="preserve">Canape share OPH </t>
  </si>
  <si>
    <t>Chq no 923</t>
  </si>
  <si>
    <t>Shutter hire-video and photography</t>
  </si>
  <si>
    <t>Chq no 922</t>
  </si>
  <si>
    <t xml:space="preserve">Photos - Anthony Jones </t>
  </si>
  <si>
    <t>Chq no 926</t>
  </si>
  <si>
    <t>Musical Director fee and music</t>
  </si>
  <si>
    <t>Chq no 927 and 933</t>
  </si>
  <si>
    <t xml:space="preserve">Trumpter </t>
  </si>
  <si>
    <t>chq no 930</t>
  </si>
  <si>
    <t>Costume Hire</t>
  </si>
  <si>
    <t>chq no 929 and 931</t>
  </si>
  <si>
    <t xml:space="preserve">Bar Staff Payment </t>
  </si>
  <si>
    <t xml:space="preserve">Costs of drinks </t>
  </si>
  <si>
    <t xml:space="preserve">Payment from hall excess stock </t>
  </si>
  <si>
    <t>Free drinks donation</t>
  </si>
  <si>
    <t>SEE BAR RECONCILIATION  BELOW</t>
  </si>
  <si>
    <t>Remainder</t>
  </si>
  <si>
    <t xml:space="preserve">Total Monies in </t>
  </si>
  <si>
    <t>Bar RECONCILIATION</t>
  </si>
  <si>
    <t xml:space="preserve">Total Monies out </t>
  </si>
  <si>
    <t>Remainder for donation to RBL</t>
  </si>
  <si>
    <t>chq no 934 and XXX</t>
  </si>
  <si>
    <t xml:space="preserve">Monies from bar </t>
  </si>
  <si>
    <t>Receipt no 11</t>
  </si>
  <si>
    <t>Less</t>
  </si>
  <si>
    <t>Bar Staff Payment</t>
  </si>
  <si>
    <t xml:space="preserve">Purchase costs of drinks </t>
  </si>
  <si>
    <t>chq no 932</t>
  </si>
  <si>
    <t xml:space="preserve">Add </t>
  </si>
  <si>
    <t>Money from hall surplus</t>
  </si>
  <si>
    <t>Receipt no 13</t>
  </si>
  <si>
    <t xml:space="preserve">Free drinks donation </t>
  </si>
  <si>
    <t xml:space="preserve">Difference </t>
  </si>
  <si>
    <t xml:space="preserve">Reason for difference </t>
  </si>
  <si>
    <t>N/A</t>
  </si>
  <si>
    <t xml:space="preserve">MUGA Grants and Investments </t>
  </si>
  <si>
    <t>Churchyard Memorial Inscription Fees</t>
  </si>
  <si>
    <t xml:space="preserve">Additional Churchyard Fees </t>
  </si>
  <si>
    <t xml:space="preserve">TOTAL RECEIPTS </t>
  </si>
  <si>
    <t>Field Mowing</t>
  </si>
  <si>
    <t>Churchyard and playground Gardening services</t>
  </si>
  <si>
    <t>Playground Maintenance</t>
  </si>
  <si>
    <t xml:space="preserve">MUGA Capital Costs </t>
  </si>
  <si>
    <t xml:space="preserve">Parking </t>
  </si>
  <si>
    <t xml:space="preserve">Contribution to traffic calming </t>
  </si>
  <si>
    <t>Legal fees</t>
  </si>
  <si>
    <t xml:space="preserve">VAT </t>
  </si>
  <si>
    <t xml:space="preserve">General Maintenance of Village </t>
  </si>
  <si>
    <t>Cllr Allowance</t>
  </si>
  <si>
    <t xml:space="preserve">Tree Cutting </t>
  </si>
  <si>
    <t>Peterston-super-Ely Community Council.</t>
  </si>
  <si>
    <t>Cyngor Cymuned Llanbedr-y-Fro</t>
  </si>
  <si>
    <t>Receipts and Payments  Accounts</t>
  </si>
  <si>
    <t>Opening Balance</t>
  </si>
  <si>
    <t>Receipts</t>
  </si>
  <si>
    <t>Churchyard Income</t>
  </si>
  <si>
    <t>Allotment Rentals</t>
  </si>
  <si>
    <t>VAT Refund</t>
  </si>
  <si>
    <t>Grants Received</t>
  </si>
  <si>
    <t>Total Receipts</t>
  </si>
  <si>
    <t>Sub-Total</t>
  </si>
  <si>
    <t>Payments</t>
  </si>
  <si>
    <t>Salaries &amp; Administration</t>
  </si>
  <si>
    <t>Maintenance Costs</t>
  </si>
  <si>
    <t>Other Payments</t>
  </si>
  <si>
    <t>Total Payments</t>
  </si>
  <si>
    <t>Closing Balance at 31.3</t>
  </si>
  <si>
    <t>Amounts Ringfenced</t>
  </si>
  <si>
    <t>2019-2020</t>
  </si>
  <si>
    <t>Interim Certificate 5(1)</t>
  </si>
  <si>
    <t>Interim Certificate 5(2)</t>
  </si>
  <si>
    <t>RCDC Grant claim 5</t>
  </si>
  <si>
    <t>VAT reclaim on invoice 5</t>
  </si>
  <si>
    <t>VAT reclaim on invoice 5(1) &amp; (2)</t>
  </si>
  <si>
    <t>Repayment of personal loans</t>
  </si>
  <si>
    <t>RDCF grant claim 6 (final)</t>
  </si>
  <si>
    <t>MAX</t>
  </si>
  <si>
    <t>Payment of welsh Water items</t>
  </si>
  <si>
    <t>Donation</t>
  </si>
  <si>
    <t>Repayment of Loan to VOGC</t>
  </si>
  <si>
    <t>sports wales</t>
  </si>
  <si>
    <t>VAT reclaim on Welsh water item</t>
  </si>
  <si>
    <t xml:space="preserve">Items not yet charged </t>
  </si>
  <si>
    <t>Builtform</t>
  </si>
  <si>
    <t>Balance paid by cheque November 2019</t>
  </si>
  <si>
    <t>Additional £20 (noember 2019</t>
  </si>
  <si>
    <t>Xmas Event</t>
  </si>
  <si>
    <t>Welsh Water</t>
  </si>
  <si>
    <t>Clerk PAYE - March 20</t>
  </si>
  <si>
    <t>2020-2021</t>
  </si>
  <si>
    <t>2019/20</t>
  </si>
  <si>
    <t xml:space="preserve">Variance </t>
  </si>
  <si>
    <t>% Variance</t>
  </si>
  <si>
    <t>Explanation needed if greater than 15%</t>
  </si>
  <si>
    <t>Balance B/F</t>
  </si>
  <si>
    <t>Income from taxation/Levy</t>
  </si>
  <si>
    <t>Total Other Receipts</t>
  </si>
  <si>
    <t>N</t>
  </si>
  <si>
    <t xml:space="preserve">Staff Costs </t>
  </si>
  <si>
    <t>Y</t>
  </si>
  <si>
    <t xml:space="preserve">Loan Interest/Capital Repayments </t>
  </si>
  <si>
    <t xml:space="preserve">Total other payments </t>
  </si>
  <si>
    <t>Balance C/F</t>
  </si>
  <si>
    <t xml:space="preserve">Debtors and Stock </t>
  </si>
  <si>
    <t>Total cash and investments</t>
  </si>
  <si>
    <t xml:space="preserve">Creditors </t>
  </si>
  <si>
    <t>Bal C/F</t>
  </si>
  <si>
    <t>Total FA and long term assets</t>
  </si>
  <si>
    <t xml:space="preserve">Total Borrowing </t>
  </si>
  <si>
    <t xml:space="preserve">Figure in 2020 Column </t>
  </si>
  <si>
    <t>Variance</t>
  </si>
  <si>
    <t xml:space="preserve">Reasons </t>
  </si>
  <si>
    <t xml:space="preserve">Explained difference </t>
  </si>
  <si>
    <t xml:space="preserve">Unexplained difference </t>
  </si>
  <si>
    <t>Unexplained difference less than 15%</t>
  </si>
  <si>
    <t>Explained Difference</t>
  </si>
  <si>
    <t xml:space="preserve">Unexplained difference less than 15% </t>
  </si>
  <si>
    <t>PETERSTON-SUPER-ELY COMMUNITY COUNCIL</t>
  </si>
  <si>
    <t>Produced by Victoria Trundle (Clerk &amp; RFO)</t>
  </si>
  <si>
    <t xml:space="preserve"> £ </t>
  </si>
  <si>
    <t>Less: Unpresented Cheques</t>
  </si>
  <si>
    <t xml:space="preserve">Plus: Uncleared Lodgements </t>
  </si>
  <si>
    <t>Reconciled Current a/c Balance</t>
  </si>
  <si>
    <t>The net balances reconcile to the Cash Book for the year as follows:-</t>
  </si>
  <si>
    <t>CASHBOOK</t>
  </si>
  <si>
    <t>£</t>
  </si>
  <si>
    <t xml:space="preserve">Add: Receipts in the year </t>
  </si>
  <si>
    <t xml:space="preserve">Less: Payments in the year </t>
  </si>
  <si>
    <t>Opening Balance 1 April 2020</t>
  </si>
  <si>
    <t>Closing Balance 31 March 2021</t>
  </si>
  <si>
    <t>Bank Reconciliation as at the 31st March 2021</t>
  </si>
  <si>
    <t xml:space="preserve">Figure in 2021 Column </t>
  </si>
  <si>
    <t>2020/21</t>
  </si>
  <si>
    <t>ICO Data protection fee</t>
  </si>
  <si>
    <t>Repayment of VAT overpayment</t>
  </si>
  <si>
    <t>Clerk's SLCC membership</t>
  </si>
  <si>
    <t>Repayment to Welsh Water for VAT</t>
  </si>
  <si>
    <t>Clerk Pay - March 20 - deduction 14p overpaid July 2019</t>
  </si>
  <si>
    <t>Kersh Grinnell - Chruchyard cut April 19</t>
  </si>
  <si>
    <t>Darren Meir - Playing field cut - April 19</t>
  </si>
  <si>
    <t>Clerk pay - April 2019</t>
  </si>
  <si>
    <t>Clerk PAYE - April 2019</t>
  </si>
  <si>
    <t xml:space="preserve">Jo Howell - Internal Audit fee </t>
  </si>
  <si>
    <t>Insurance 2019/20</t>
  </si>
  <si>
    <t>Insurance 2020/21</t>
  </si>
  <si>
    <t>Retention payment to SWSG</t>
  </si>
  <si>
    <t>donation (Clutterbuck Water)</t>
  </si>
  <si>
    <t xml:space="preserve">June </t>
  </si>
  <si>
    <t>VAT Reclaim - SWSG</t>
  </si>
  <si>
    <t>Payment of Welsh Water bill</t>
  </si>
  <si>
    <t>Hywel asked for new bill</t>
  </si>
  <si>
    <t>This has now been actioned</t>
  </si>
  <si>
    <t>Precept - VOGC</t>
  </si>
  <si>
    <t>Urban Leisure Ltd - play ground maintenance</t>
  </si>
  <si>
    <t>PAYE -clerk 02/20</t>
  </si>
  <si>
    <t>OVW Subscription renewal</t>
  </si>
  <si>
    <t>Kersh Grinnell</t>
  </si>
  <si>
    <t>Darren Meir</t>
  </si>
  <si>
    <t>NOW PPRESENTED</t>
  </si>
  <si>
    <t>On acc 19/20</t>
  </si>
  <si>
    <t>Pontin funeral fee</t>
  </si>
  <si>
    <t>Pritchard memorial fee</t>
  </si>
  <si>
    <t>Welsh Water -MUGA Clubhouse water bill</t>
  </si>
  <si>
    <t>Kevin Doyle - notice board</t>
  </si>
  <si>
    <t>Carne &amp; Co - Insurance</t>
  </si>
  <si>
    <t>Asghar Ghanbarzadeh - board revamp</t>
  </si>
  <si>
    <t>Clerk pay - May 20</t>
  </si>
  <si>
    <t>Clerk PAYE- May 20</t>
  </si>
  <si>
    <t>Tracy Hill Allotment fee</t>
  </si>
  <si>
    <t>VAT reclaim</t>
  </si>
  <si>
    <t>John Shapland -village planting</t>
  </si>
  <si>
    <t>Clerk Pay - June 20</t>
  </si>
  <si>
    <t>VOID</t>
  </si>
  <si>
    <t>Clerk PAYE - June 20</t>
  </si>
  <si>
    <t>Darren Meir - Playing field cut - June 20</t>
  </si>
  <si>
    <t>Darren Meir - Playing field cut - May 20</t>
  </si>
  <si>
    <t>Kersh Grinnell - Chruchyard cut May 20</t>
  </si>
  <si>
    <t>Fields in Trust</t>
  </si>
  <si>
    <t>Darren Meir - Playing Field cut - July 20</t>
  </si>
  <si>
    <t>Clerk Pay- July 20</t>
  </si>
  <si>
    <t>Clerk PAYE - July 20</t>
  </si>
  <si>
    <t>Jerry Widdas - playground repairs</t>
  </si>
  <si>
    <t>Memorial fee - George Porter</t>
  </si>
  <si>
    <t>Memorial Fee - Mrs Brain</t>
  </si>
  <si>
    <t>Memorial Fee - Mrs Brian</t>
  </si>
  <si>
    <t>Kersh Grinnell -churchyard cut July &amp; Aug</t>
  </si>
  <si>
    <t>Clerk Salary plus expense</t>
  </si>
  <si>
    <t>HMRC PAYE</t>
  </si>
  <si>
    <t>Cyswllt - Peterston Connect</t>
  </si>
  <si>
    <t>Darren Meir - cut - playing field - Sept</t>
  </si>
  <si>
    <t>Marion Rourke (plaque for bench)</t>
  </si>
  <si>
    <t>Clerk salary plus expenses (Oct)</t>
  </si>
  <si>
    <t>Huw Moody-Jones</t>
  </si>
  <si>
    <t xml:space="preserve">OVW </t>
  </si>
  <si>
    <t>Ty Hafan (St Peters Church)</t>
  </si>
  <si>
    <t>The Royal British Legion Poppy Appeal</t>
  </si>
  <si>
    <t>VOID (cheque written to Ty Hafan</t>
  </si>
  <si>
    <t>Kersh Grinnell (Cuts Sept &amp; Oct)</t>
  </si>
  <si>
    <t>Certificate for exclusive rights (Mullin)</t>
  </si>
  <si>
    <t>VOGC Playground inspection</t>
  </si>
  <si>
    <t>Clerk salary plus expenses (Nov)</t>
  </si>
  <si>
    <t>Gravel</t>
  </si>
  <si>
    <t>Peterston Church &amp; Community Hall -tree</t>
  </si>
  <si>
    <t>Kersh Grinnell (Cuts Nov &amp; Dec 19)</t>
  </si>
  <si>
    <t>Wales Audit Office</t>
  </si>
  <si>
    <t>Pontin memorial fee</t>
  </si>
  <si>
    <t>Kersh Grinnell (Cuts Jan 21)</t>
  </si>
  <si>
    <t>Clerk salary plus expenses (Jan 21)VOID</t>
  </si>
  <si>
    <t>HMRC PAYE Jan 21</t>
  </si>
  <si>
    <t xml:space="preserve">Clerk Salary plus expenses (Jan 21) </t>
  </si>
  <si>
    <t>Clerk Salary plus expenses January 21</t>
  </si>
  <si>
    <t>TEEC fees (website)</t>
  </si>
  <si>
    <t>Ian Pratt - Allotment</t>
  </si>
  <si>
    <t>Rhona Probert - Allotment</t>
  </si>
  <si>
    <t>Belinda Miles - Allotment</t>
  </si>
  <si>
    <t>St Georges - Wind Turbine</t>
  </si>
  <si>
    <t>J Driscoll - Allotment</t>
  </si>
  <si>
    <t>Tracey Elliot - Allotment</t>
  </si>
  <si>
    <t>D Holder - allotment</t>
  </si>
  <si>
    <t>Mr Holland - Allotment fee</t>
  </si>
  <si>
    <t>One Voice Wales (Training)</t>
  </si>
  <si>
    <t>Peterston Church &amp; Community Hall</t>
  </si>
  <si>
    <t>Kersh Grinnell (replacement for 1125)</t>
  </si>
  <si>
    <t>Peterston Church &amp; Commuity Hall - payment in lieu of  hall hire</t>
  </si>
  <si>
    <t xml:space="preserve">Kersh Grinnell replacement cheque </t>
  </si>
  <si>
    <t>STOP</t>
  </si>
  <si>
    <t>Holland Allotment</t>
  </si>
  <si>
    <t>Asghar Ghanbarzadeh - paint bus shelter</t>
  </si>
  <si>
    <t>SWSG Final Payment</t>
  </si>
  <si>
    <t>Rob Wilcox - Builtform - notice boards (invoice went to Hywel)</t>
  </si>
  <si>
    <t>Kersh Grinnell June 2020</t>
  </si>
  <si>
    <t>Clerk PAYE - Aug 20</t>
  </si>
  <si>
    <t>HMRC PAYE - Oct 20</t>
  </si>
  <si>
    <t>Clerk Salary plus expense Sept 20</t>
  </si>
  <si>
    <t>HMRC PAYE - Sept 20</t>
  </si>
  <si>
    <t>Darren Meir - cut - playing field - Oct</t>
  </si>
  <si>
    <t>Trustmark -consultation printing (invoice delay went to incorrect email address)</t>
  </si>
  <si>
    <t>Clerk salary plus expenses Feb 21</t>
  </si>
  <si>
    <t>HMRC PAYE Clerk Feb 21</t>
  </si>
  <si>
    <t>2020/21Budget</t>
  </si>
  <si>
    <t>Actual 31/12/19</t>
  </si>
  <si>
    <t xml:space="preserve">Expected for 31/03/21 quarter end </t>
  </si>
  <si>
    <t>Actual 31/3/21</t>
  </si>
  <si>
    <t>Incorrect assumptio of number of fees</t>
  </si>
  <si>
    <t>Less VAT invoices than anticipated by end of year</t>
  </si>
  <si>
    <t>Underestimate of expenditure</t>
  </si>
  <si>
    <t>Reduction was required and noted on period ending Feb 21 but the figure was not reduced</t>
  </si>
  <si>
    <t xml:space="preserve">Estimated </t>
  </si>
  <si>
    <t xml:space="preserve">Estimate </t>
  </si>
  <si>
    <t>Slight underspend on profile</t>
  </si>
  <si>
    <t>1st April 2020-31st March 2021</t>
  </si>
  <si>
    <t>Loans</t>
  </si>
  <si>
    <t>Other Receipts</t>
  </si>
  <si>
    <t xml:space="preserve">MUGA Payments </t>
  </si>
  <si>
    <t>Loan repaayments</t>
  </si>
  <si>
    <t>VAT paid</t>
  </si>
  <si>
    <t>Remaining Monies at 31.3.21</t>
  </si>
  <si>
    <t>The MUGA project meant the figures for 2019/20 were far higher than normal. 2020/2021 has seen receipts return to normal</t>
  </si>
  <si>
    <t>Further receipts in relation to loan payment for the MUGA 2019/2020</t>
  </si>
  <si>
    <t>VAT for 2019/20 was significantly higher due to the MUGA payments</t>
  </si>
  <si>
    <t>Audit pointed out that expenses such as stamps and other items should not be included. These have now been taken out for 2020/2021</t>
  </si>
  <si>
    <t>The Clerk's hours were slightly less</t>
  </si>
  <si>
    <t>Expenses were included in 2019 that should not have been such as laptop</t>
  </si>
  <si>
    <t>The MUGA project meant the figures for 2019/20 were far higher than normal. 2020/2021 has seen payments return to normal</t>
  </si>
  <si>
    <t>Repayments of loans for the MUGA 2019/2020</t>
  </si>
  <si>
    <t>Vale of Glamorgan County</t>
  </si>
  <si>
    <t>Balance on the bank statement at 31/03/21</t>
  </si>
  <si>
    <t>ADD</t>
  </si>
  <si>
    <t>LESS</t>
  </si>
  <si>
    <t>Explanation 1 - Total Receipts - Line 3</t>
  </si>
  <si>
    <t>Explanation 2 - Staff Costs - Line 4</t>
  </si>
  <si>
    <t>Explanation 3 - Total other payments - Line 6</t>
  </si>
  <si>
    <t>Fixed asset restated</t>
  </si>
  <si>
    <t>s137 limit (£8.32 per electorate)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</si>
</sst>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name val="Cambria"/>
      <family val="1"/>
    </font>
    <font>
      <i/>
      <sz val="8"/>
      <name val="Comic Sans MS"/>
      <family val="4"/>
    </font>
    <font>
      <b/>
      <sz val="14"/>
      <name val="Cambria"/>
      <family val="1"/>
    </font>
    <font>
      <b/>
      <sz val="14"/>
      <name val="Comic Sans MS"/>
      <family val="4"/>
    </font>
    <font>
      <sz val="10"/>
      <name val="Cambria"/>
      <family val="1"/>
    </font>
    <font>
      <b/>
      <sz val="10"/>
      <name val="Cambria"/>
      <family val="1"/>
    </font>
    <font>
      <b/>
      <u/>
      <sz val="10"/>
      <name val="Cambria"/>
      <family val="1"/>
    </font>
    <font>
      <b/>
      <i/>
      <sz val="10"/>
      <name val="Cambria"/>
      <family val="1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2" fontId="0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wrapText="1"/>
    </xf>
    <xf numFmtId="16" fontId="7" fillId="0" borderId="0" xfId="0" applyNumberFormat="1" applyFont="1"/>
    <xf numFmtId="2" fontId="7" fillId="0" borderId="0" xfId="0" applyNumberFormat="1" applyFont="1"/>
    <xf numFmtId="0" fontId="7" fillId="0" borderId="0" xfId="0" applyFont="1" applyFill="1"/>
    <xf numFmtId="2" fontId="8" fillId="0" borderId="0" xfId="0" applyNumberFormat="1" applyFont="1"/>
    <xf numFmtId="16" fontId="7" fillId="0" borderId="0" xfId="0" applyNumberFormat="1" applyFont="1" applyFill="1"/>
    <xf numFmtId="2" fontId="8" fillId="0" borderId="0" xfId="0" applyNumberFormat="1" applyFont="1" applyFill="1"/>
    <xf numFmtId="2" fontId="7" fillId="0" borderId="0" xfId="0" applyNumberFormat="1" applyFont="1" applyFill="1"/>
    <xf numFmtId="2" fontId="7" fillId="0" borderId="1" xfId="0" applyNumberFormat="1" applyFont="1" applyBorder="1"/>
    <xf numFmtId="0" fontId="9" fillId="0" borderId="0" xfId="0" applyFont="1"/>
    <xf numFmtId="2" fontId="10" fillId="0" borderId="0" xfId="0" applyNumberFormat="1" applyFont="1"/>
    <xf numFmtId="0" fontId="4" fillId="0" borderId="0" xfId="0" applyFont="1"/>
    <xf numFmtId="0" fontId="1" fillId="0" borderId="0" xfId="0" applyFont="1"/>
    <xf numFmtId="2" fontId="1" fillId="0" borderId="0" xfId="0" applyNumberFormat="1" applyFont="1"/>
    <xf numFmtId="16" fontId="4" fillId="0" borderId="0" xfId="0" applyNumberFormat="1" applyFont="1"/>
    <xf numFmtId="2" fontId="2" fillId="0" borderId="0" xfId="0" applyNumberFormat="1" applyFont="1"/>
    <xf numFmtId="0" fontId="4" fillId="0" borderId="0" xfId="0" applyFont="1" applyFill="1"/>
    <xf numFmtId="2" fontId="2" fillId="0" borderId="0" xfId="0" applyNumberFormat="1" applyFont="1" applyFill="1"/>
    <xf numFmtId="16" fontId="1" fillId="0" borderId="0" xfId="0" applyNumberFormat="1" applyFont="1"/>
    <xf numFmtId="2" fontId="4" fillId="0" borderId="1" xfId="0" applyNumberFormat="1" applyFont="1" applyBorder="1"/>
    <xf numFmtId="2" fontId="1" fillId="0" borderId="1" xfId="0" applyNumberFormat="1" applyFont="1" applyBorder="1"/>
    <xf numFmtId="0" fontId="2" fillId="0" borderId="0" xfId="0" applyFont="1"/>
    <xf numFmtId="2" fontId="3" fillId="0" borderId="0" xfId="0" applyNumberFormat="1" applyFont="1"/>
    <xf numFmtId="0" fontId="3" fillId="0" borderId="0" xfId="0" applyFont="1"/>
    <xf numFmtId="0" fontId="0" fillId="0" borderId="0" xfId="0" applyFill="1"/>
    <xf numFmtId="0" fontId="11" fillId="0" borderId="0" xfId="0" applyFont="1"/>
    <xf numFmtId="4" fontId="0" fillId="0" borderId="0" xfId="0" applyNumberFormat="1"/>
    <xf numFmtId="2" fontId="0" fillId="0" borderId="0" xfId="0" applyNumberFormat="1"/>
    <xf numFmtId="4" fontId="0" fillId="0" borderId="0" xfId="0" applyNumberFormat="1" applyFill="1"/>
    <xf numFmtId="16" fontId="0" fillId="0" borderId="0" xfId="0" applyNumberFormat="1"/>
    <xf numFmtId="4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4" fontId="0" fillId="0" borderId="0" xfId="1" applyNumberFormat="1" applyFont="1" applyFill="1"/>
    <xf numFmtId="4" fontId="0" fillId="3" borderId="0" xfId="0" applyNumberFormat="1" applyFill="1"/>
    <xf numFmtId="2" fontId="3" fillId="0" borderId="2" xfId="0" applyNumberFormat="1" applyFont="1" applyBorder="1"/>
    <xf numFmtId="3" fontId="0" fillId="0" borderId="0" xfId="0" applyNumberFormat="1"/>
    <xf numFmtId="3" fontId="3" fillId="0" borderId="0" xfId="0" applyNumberFormat="1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3" fontId="12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Fill="1"/>
    <xf numFmtId="3" fontId="2" fillId="0" borderId="0" xfId="0" applyNumberFormat="1" applyFont="1" applyFill="1"/>
    <xf numFmtId="3" fontId="3" fillId="0" borderId="0" xfId="0" applyNumberFormat="1" applyFont="1" applyAlignment="1">
      <alignment horizontal="left" indent="2"/>
    </xf>
    <xf numFmtId="3" fontId="0" fillId="0" borderId="0" xfId="0" applyNumberFormat="1" applyFill="1"/>
    <xf numFmtId="3" fontId="3" fillId="0" borderId="0" xfId="0" applyNumberFormat="1" applyFont="1" applyFill="1"/>
    <xf numFmtId="3" fontId="13" fillId="0" borderId="0" xfId="0" applyNumberFormat="1" applyFont="1"/>
    <xf numFmtId="3" fontId="6" fillId="0" borderId="0" xfId="0" applyNumberFormat="1" applyFont="1"/>
    <xf numFmtId="3" fontId="0" fillId="0" borderId="0" xfId="0" applyNumberFormat="1" applyFont="1" applyFill="1"/>
    <xf numFmtId="3" fontId="14" fillId="0" borderId="1" xfId="0" applyNumberFormat="1" applyFont="1" applyBorder="1"/>
    <xf numFmtId="3" fontId="5" fillId="0" borderId="0" xfId="0" applyNumberFormat="1" applyFont="1"/>
    <xf numFmtId="3" fontId="0" fillId="0" borderId="2" xfId="0" applyNumberFormat="1" applyBorder="1"/>
    <xf numFmtId="3" fontId="4" fillId="0" borderId="3" xfId="0" applyNumberFormat="1" applyFont="1" applyBorder="1"/>
    <xf numFmtId="3" fontId="4" fillId="0" borderId="0" xfId="0" applyNumberFormat="1" applyFont="1" applyFill="1" applyBorder="1"/>
    <xf numFmtId="2" fontId="0" fillId="0" borderId="0" xfId="0" applyNumberFormat="1" applyFill="1"/>
    <xf numFmtId="0" fontId="0" fillId="2" borderId="0" xfId="0" applyFill="1"/>
    <xf numFmtId="0" fontId="1" fillId="0" borderId="4" xfId="0" applyFont="1" applyBorder="1"/>
    <xf numFmtId="0" fontId="3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1" fillId="0" borderId="5" xfId="0" applyNumberFormat="1" applyFont="1" applyBorder="1"/>
    <xf numFmtId="4" fontId="3" fillId="0" borderId="5" xfId="1" applyNumberFormat="1" applyFont="1" applyBorder="1"/>
    <xf numFmtId="164" fontId="1" fillId="0" borderId="5" xfId="0" applyNumberFormat="1" applyFont="1" applyBorder="1"/>
    <xf numFmtId="4" fontId="1" fillId="0" borderId="6" xfId="0" applyNumberFormat="1" applyFont="1" applyBorder="1"/>
    <xf numFmtId="4" fontId="1" fillId="0" borderId="6" xfId="1" applyNumberFormat="1" applyFont="1" applyBorder="1"/>
    <xf numFmtId="164" fontId="1" fillId="0" borderId="6" xfId="0" applyNumberFormat="1" applyFont="1" applyBorder="1"/>
    <xf numFmtId="4" fontId="1" fillId="0" borderId="4" xfId="1" applyNumberFormat="1" applyFont="1" applyBorder="1"/>
    <xf numFmtId="4" fontId="1" fillId="0" borderId="4" xfId="0" applyNumberFormat="1" applyFont="1" applyBorder="1"/>
    <xf numFmtId="164" fontId="1" fillId="0" borderId="4" xfId="0" applyNumberFormat="1" applyFont="1" applyBorder="1"/>
    <xf numFmtId="164" fontId="1" fillId="0" borderId="0" xfId="1" applyNumberFormat="1" applyFont="1" applyFill="1" applyAlignment="1">
      <alignment wrapText="1"/>
    </xf>
    <xf numFmtId="164" fontId="1" fillId="0" borderId="4" xfId="1" applyNumberFormat="1" applyFont="1" applyBorder="1"/>
    <xf numFmtId="164" fontId="0" fillId="0" borderId="4" xfId="1" applyNumberFormat="1" applyFont="1" applyBorder="1" applyAlignment="1">
      <alignment wrapText="1"/>
    </xf>
    <xf numFmtId="164" fontId="2" fillId="0" borderId="0" xfId="1" applyNumberFormat="1" applyFont="1" applyAlignment="1">
      <alignment wrapText="1"/>
    </xf>
    <xf numFmtId="164" fontId="1" fillId="0" borderId="0" xfId="1" applyNumberFormat="1" applyFont="1" applyAlignment="1">
      <alignment wrapText="1"/>
    </xf>
    <xf numFmtId="164" fontId="0" fillId="0" borderId="4" xfId="1" applyNumberFormat="1" applyFont="1" applyBorder="1"/>
    <xf numFmtId="4" fontId="1" fillId="0" borderId="7" xfId="1" applyNumberFormat="1" applyFont="1" applyBorder="1"/>
    <xf numFmtId="4" fontId="1" fillId="0" borderId="7" xfId="0" applyNumberFormat="1" applyFont="1" applyBorder="1"/>
    <xf numFmtId="164" fontId="1" fillId="0" borderId="7" xfId="1" applyNumberFormat="1" applyFont="1" applyBorder="1" applyAlignment="1">
      <alignment wrapText="1"/>
    </xf>
    <xf numFmtId="164" fontId="0" fillId="0" borderId="7" xfId="1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4" fontId="3" fillId="0" borderId="9" xfId="1" applyNumberFormat="1" applyFont="1" applyBorder="1"/>
    <xf numFmtId="164" fontId="3" fillId="0" borderId="9" xfId="1" applyNumberFormat="1" applyFont="1" applyBorder="1"/>
    <xf numFmtId="164" fontId="1" fillId="0" borderId="10" xfId="1" applyNumberFormat="1" applyFont="1" applyBorder="1"/>
    <xf numFmtId="164" fontId="1" fillId="0" borderId="0" xfId="1" applyNumberFormat="1" applyFont="1"/>
    <xf numFmtId="0" fontId="1" fillId="0" borderId="11" xfId="0" applyFont="1" applyBorder="1" applyAlignment="1">
      <alignment wrapText="1"/>
    </xf>
    <xf numFmtId="4" fontId="1" fillId="0" borderId="11" xfId="1" applyNumberFormat="1" applyFont="1" applyBorder="1"/>
    <xf numFmtId="4" fontId="1" fillId="0" borderId="11" xfId="0" applyNumberFormat="1" applyFont="1" applyBorder="1"/>
    <xf numFmtId="164" fontId="1" fillId="0" borderId="11" xfId="1" applyNumberFormat="1" applyFont="1" applyBorder="1"/>
    <xf numFmtId="0" fontId="3" fillId="0" borderId="5" xfId="0" applyFont="1" applyBorder="1" applyAlignment="1">
      <alignment wrapText="1"/>
    </xf>
    <xf numFmtId="4" fontId="1" fillId="0" borderId="5" xfId="1" applyNumberFormat="1" applyFont="1" applyBorder="1"/>
    <xf numFmtId="164" fontId="1" fillId="0" borderId="5" xfId="1" applyNumberFormat="1" applyFont="1" applyBorder="1"/>
    <xf numFmtId="164" fontId="1" fillId="0" borderId="11" xfId="1" applyNumberFormat="1" applyFont="1" applyBorder="1" applyAlignment="1">
      <alignment wrapText="1"/>
    </xf>
    <xf numFmtId="164" fontId="0" fillId="0" borderId="11" xfId="1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4" fontId="1" fillId="0" borderId="4" xfId="1" applyNumberFormat="1" applyFont="1" applyFill="1" applyBorder="1"/>
    <xf numFmtId="164" fontId="0" fillId="0" borderId="4" xfId="1" applyNumberFormat="1" applyFont="1" applyFill="1" applyBorder="1" applyAlignment="1">
      <alignment wrapText="1"/>
    </xf>
    <xf numFmtId="4" fontId="4" fillId="0" borderId="4" xfId="0" applyNumberFormat="1" applyFont="1" applyBorder="1"/>
    <xf numFmtId="164" fontId="2" fillId="0" borderId="0" xfId="1" applyNumberFormat="1" applyFont="1" applyFill="1" applyAlignment="1">
      <alignment wrapText="1"/>
    </xf>
    <xf numFmtId="164" fontId="4" fillId="0" borderId="0" xfId="1" applyNumberFormat="1" applyFont="1" applyAlignment="1">
      <alignment wrapText="1"/>
    </xf>
    <xf numFmtId="4" fontId="4" fillId="0" borderId="4" xfId="1" applyNumberFormat="1" applyFont="1" applyBorder="1"/>
    <xf numFmtId="0" fontId="4" fillId="3" borderId="4" xfId="0" applyFont="1" applyFill="1" applyBorder="1" applyAlignment="1">
      <alignment wrapText="1"/>
    </xf>
    <xf numFmtId="4" fontId="3" fillId="0" borderId="4" xfId="1" applyNumberFormat="1" applyFont="1" applyBorder="1"/>
    <xf numFmtId="164" fontId="3" fillId="0" borderId="4" xfId="1" applyNumberFormat="1" applyFont="1" applyBorder="1"/>
    <xf numFmtId="164" fontId="3" fillId="0" borderId="2" xfId="1" applyNumberFormat="1" applyFont="1" applyBorder="1"/>
    <xf numFmtId="4" fontId="1" fillId="0" borderId="0" xfId="0" applyNumberFormat="1" applyFont="1"/>
    <xf numFmtId="4" fontId="1" fillId="0" borderId="0" xfId="3" applyNumberFormat="1" applyFont="1"/>
    <xf numFmtId="0" fontId="15" fillId="0" borderId="0" xfId="0" applyFont="1"/>
    <xf numFmtId="4" fontId="1" fillId="0" borderId="0" xfId="1" applyNumberFormat="1" applyFont="1"/>
    <xf numFmtId="0" fontId="16" fillId="0" borderId="0" xfId="0" applyFont="1"/>
    <xf numFmtId="0" fontId="12" fillId="0" borderId="0" xfId="0" applyFont="1"/>
    <xf numFmtId="0" fontId="21" fillId="0" borderId="12" xfId="0" applyFont="1" applyBorder="1" applyAlignment="1">
      <alignment vertical="center"/>
    </xf>
    <xf numFmtId="0" fontId="21" fillId="0" borderId="20" xfId="0" applyFont="1" applyBorder="1"/>
    <xf numFmtId="0" fontId="22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44" fontId="0" fillId="0" borderId="0" xfId="0" applyNumberFormat="1"/>
    <xf numFmtId="0" fontId="22" fillId="0" borderId="20" xfId="0" applyFont="1" applyBorder="1" applyAlignment="1">
      <alignment horizontal="center" vertical="center" wrapText="1"/>
    </xf>
    <xf numFmtId="165" fontId="22" fillId="0" borderId="22" xfId="2" applyNumberFormat="1" applyFont="1" applyBorder="1" applyAlignment="1">
      <alignment vertical="center"/>
    </xf>
    <xf numFmtId="0" fontId="3" fillId="0" borderId="23" xfId="0" applyFont="1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44" fontId="0" fillId="0" borderId="21" xfId="0" applyNumberFormat="1" applyBorder="1"/>
    <xf numFmtId="2" fontId="0" fillId="0" borderId="21" xfId="0" applyNumberFormat="1" applyBorder="1"/>
    <xf numFmtId="3" fontId="0" fillId="0" borderId="21" xfId="0" applyNumberFormat="1" applyBorder="1"/>
    <xf numFmtId="0" fontId="0" fillId="0" borderId="24" xfId="0" applyBorder="1"/>
    <xf numFmtId="0" fontId="0" fillId="0" borderId="15" xfId="0" applyBorder="1"/>
    <xf numFmtId="0" fontId="0" fillId="0" borderId="17" xfId="0" applyBorder="1"/>
    <xf numFmtId="0" fontId="0" fillId="0" borderId="4" xfId="0" applyBorder="1"/>
    <xf numFmtId="44" fontId="22" fillId="0" borderId="4" xfId="0" applyNumberFormat="1" applyFont="1" applyBorder="1" applyAlignment="1">
      <alignment horizontal="center"/>
    </xf>
    <xf numFmtId="165" fontId="22" fillId="0" borderId="4" xfId="2" applyNumberFormat="1" applyFont="1" applyBorder="1" applyAlignment="1">
      <alignment vertical="center"/>
    </xf>
    <xf numFmtId="165" fontId="22" fillId="0" borderId="4" xfId="2" applyNumberFormat="1" applyFont="1" applyBorder="1" applyAlignment="1">
      <alignment horizontal="right" vertical="center"/>
    </xf>
    <xf numFmtId="165" fontId="21" fillId="0" borderId="4" xfId="2" applyNumberFormat="1" applyFont="1" applyBorder="1" applyAlignment="1">
      <alignment horizontal="right" vertical="center"/>
    </xf>
    <xf numFmtId="165" fontId="22" fillId="0" borderId="4" xfId="0" applyNumberFormat="1" applyFont="1" applyBorder="1" applyAlignment="1">
      <alignment vertical="center"/>
    </xf>
    <xf numFmtId="165" fontId="22" fillId="0" borderId="4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165" fontId="21" fillId="0" borderId="4" xfId="0" applyNumberFormat="1" applyFont="1" applyBorder="1" applyAlignment="1">
      <alignment vertical="center"/>
    </xf>
    <xf numFmtId="2" fontId="25" fillId="0" borderId="0" xfId="0" applyNumberFormat="1" applyFont="1"/>
    <xf numFmtId="0" fontId="0" fillId="0" borderId="0" xfId="0" applyFont="1"/>
    <xf numFmtId="2" fontId="4" fillId="2" borderId="1" xfId="0" applyNumberFormat="1" applyFont="1" applyFill="1" applyBorder="1"/>
    <xf numFmtId="4" fontId="4" fillId="3" borderId="0" xfId="0" applyNumberFormat="1" applyFont="1" applyFill="1"/>
    <xf numFmtId="3" fontId="4" fillId="0" borderId="0" xfId="0" applyNumberFormat="1" applyFont="1" applyBorder="1"/>
    <xf numFmtId="2" fontId="25" fillId="0" borderId="0" xfId="0" applyNumberFormat="1" applyFont="1" applyFill="1"/>
    <xf numFmtId="4" fontId="3" fillId="0" borderId="0" xfId="0" applyNumberFormat="1" applyFont="1" applyAlignment="1">
      <alignment horizontal="left" indent="2"/>
    </xf>
    <xf numFmtId="4" fontId="0" fillId="0" borderId="1" xfId="0" applyNumberFormat="1" applyBorder="1"/>
    <xf numFmtId="4" fontId="4" fillId="0" borderId="0" xfId="0" applyNumberFormat="1" applyFont="1" applyFill="1"/>
    <xf numFmtId="4" fontId="4" fillId="0" borderId="3" xfId="0" applyNumberFormat="1" applyFont="1" applyFill="1" applyBorder="1"/>
    <xf numFmtId="14" fontId="4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0" fillId="0" borderId="0" xfId="1" applyNumberFormat="1" applyFont="1"/>
    <xf numFmtId="9" fontId="0" fillId="0" borderId="0" xfId="3" applyFont="1"/>
    <xf numFmtId="6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4" fillId="3" borderId="0" xfId="0" applyNumberFormat="1" applyFont="1" applyFill="1"/>
    <xf numFmtId="0" fontId="3" fillId="2" borderId="0" xfId="0" applyFont="1" applyFill="1"/>
    <xf numFmtId="1" fontId="2" fillId="0" borderId="0" xfId="0" applyNumberFormat="1" applyFont="1"/>
    <xf numFmtId="0" fontId="4" fillId="2" borderId="0" xfId="0" applyFont="1" applyFill="1"/>
    <xf numFmtId="1" fontId="2" fillId="2" borderId="0" xfId="0" applyNumberFormat="1" applyFont="1" applyFill="1"/>
    <xf numFmtId="3" fontId="0" fillId="2" borderId="0" xfId="0" applyNumberFormat="1" applyFill="1"/>
    <xf numFmtId="0" fontId="4" fillId="3" borderId="0" xfId="0" applyFont="1" applyFill="1"/>
    <xf numFmtId="0" fontId="0" fillId="0" borderId="5" xfId="0" applyBorder="1"/>
    <xf numFmtId="0" fontId="3" fillId="0" borderId="6" xfId="0" applyFont="1" applyBorder="1" applyAlignment="1">
      <alignment wrapText="1"/>
    </xf>
    <xf numFmtId="0" fontId="0" fillId="0" borderId="6" xfId="0" applyBorder="1"/>
    <xf numFmtId="0" fontId="0" fillId="0" borderId="4" xfId="0" applyBorder="1" applyAlignment="1">
      <alignment wrapText="1"/>
    </xf>
    <xf numFmtId="0" fontId="1" fillId="3" borderId="4" xfId="0" applyFont="1" applyFill="1" applyBorder="1" applyAlignment="1">
      <alignment wrapText="1"/>
    </xf>
    <xf numFmtId="4" fontId="1" fillId="3" borderId="4" xfId="1" applyNumberFormat="1" applyFont="1" applyFill="1" applyBorder="1"/>
    <xf numFmtId="4" fontId="1" fillId="3" borderId="4" xfId="0" applyNumberFormat="1" applyFont="1" applyFill="1" applyBorder="1"/>
    <xf numFmtId="164" fontId="0" fillId="3" borderId="4" xfId="1" applyNumberFormat="1" applyFont="1" applyFill="1" applyBorder="1" applyAlignment="1">
      <alignment wrapText="1"/>
    </xf>
    <xf numFmtId="164" fontId="1" fillId="3" borderId="0" xfId="1" applyNumberFormat="1" applyFont="1" applyFill="1" applyAlignment="1">
      <alignment wrapText="1"/>
    </xf>
    <xf numFmtId="0" fontId="1" fillId="3" borderId="0" xfId="0" applyFont="1" applyFill="1"/>
    <xf numFmtId="0" fontId="1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4" fontId="4" fillId="3" borderId="4" xfId="0" applyNumberFormat="1" applyFont="1" applyFill="1" applyBorder="1"/>
    <xf numFmtId="4" fontId="1" fillId="3" borderId="11" xfId="1" applyNumberFormat="1" applyFont="1" applyFill="1" applyBorder="1"/>
    <xf numFmtId="4" fontId="1" fillId="3" borderId="11" xfId="0" applyNumberFormat="1" applyFont="1" applyFill="1" applyBorder="1"/>
    <xf numFmtId="164" fontId="1" fillId="3" borderId="11" xfId="1" applyNumberFormat="1" applyFont="1" applyFill="1" applyBorder="1" applyAlignment="1">
      <alignment wrapText="1"/>
    </xf>
    <xf numFmtId="43" fontId="1" fillId="0" borderId="0" xfId="1" applyFont="1"/>
    <xf numFmtId="0" fontId="6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8" fillId="0" borderId="4" xfId="0" applyFont="1" applyBorder="1"/>
    <xf numFmtId="0" fontId="28" fillId="0" borderId="25" xfId="0" applyFont="1" applyBorder="1"/>
    <xf numFmtId="3" fontId="27" fillId="0" borderId="4" xfId="0" applyNumberFormat="1" applyFont="1" applyBorder="1"/>
    <xf numFmtId="3" fontId="27" fillId="0" borderId="25" xfId="0" applyNumberFormat="1" applyFont="1" applyBorder="1"/>
    <xf numFmtId="165" fontId="27" fillId="0" borderId="4" xfId="0" applyNumberFormat="1" applyFont="1" applyBorder="1"/>
    <xf numFmtId="165" fontId="27" fillId="0" borderId="25" xfId="0" applyNumberFormat="1" applyFont="1" applyBorder="1"/>
    <xf numFmtId="10" fontId="0" fillId="0" borderId="0" xfId="3" applyNumberFormat="1" applyFont="1"/>
    <xf numFmtId="3" fontId="3" fillId="0" borderId="4" xfId="1" applyNumberFormat="1" applyFont="1" applyBorder="1"/>
    <xf numFmtId="0" fontId="22" fillId="0" borderId="0" xfId="0" applyFont="1" applyAlignment="1">
      <alignment horizontal="center" vertical="center" wrapText="1"/>
    </xf>
    <xf numFmtId="165" fontId="27" fillId="0" borderId="0" xfId="0" applyNumberFormat="1" applyFont="1"/>
    <xf numFmtId="165" fontId="22" fillId="0" borderId="0" xfId="2" applyNumberFormat="1" applyFont="1" applyBorder="1" applyAlignment="1">
      <alignment vertical="center"/>
    </xf>
    <xf numFmtId="44" fontId="22" fillId="0" borderId="25" xfId="0" applyNumberFormat="1" applyFont="1" applyBorder="1" applyAlignment="1">
      <alignment horizontal="center" vertical="center"/>
    </xf>
    <xf numFmtId="44" fontId="22" fillId="0" borderId="27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Documents\pseccc201819\Finance\Accounts%20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Budget%20Reviews/End%20of%20year%20finances%20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Payments"/>
      <sheetName val="s137- wellbeing"/>
      <sheetName val="memorial event grant control"/>
      <sheetName val="MUGA  Control"/>
      <sheetName val="bank rec"/>
      <sheetName val="Budget vs CY for meeting"/>
      <sheetName val="income and expenditure"/>
      <sheetName val="annual return"/>
      <sheetName val="Variances"/>
      <sheetName val="Full Bank Rec"/>
    </sheetNames>
    <sheetDataSet>
      <sheetData sheetId="0" refreshError="1">
        <row r="4">
          <cell r="D4">
            <v>13747.63</v>
          </cell>
        </row>
        <row r="14">
          <cell r="M14">
            <v>2901.4</v>
          </cell>
        </row>
        <row r="17">
          <cell r="D17">
            <v>916.08</v>
          </cell>
        </row>
      </sheetData>
      <sheetData sheetId="1" refreshError="1">
        <row r="58">
          <cell r="D58">
            <v>38.22</v>
          </cell>
        </row>
        <row r="60">
          <cell r="D60">
            <v>24.57</v>
          </cell>
        </row>
        <row r="62">
          <cell r="D62">
            <v>15.64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 CY"/>
      <sheetName val="Income &amp; Expenditure"/>
      <sheetName val="Annual Return"/>
      <sheetName val="Variances"/>
      <sheetName val="Full Bank Rec"/>
    </sheetNames>
    <sheetDataSet>
      <sheetData sheetId="0"/>
      <sheetData sheetId="1"/>
      <sheetData sheetId="2">
        <row r="6">
          <cell r="B6">
            <v>5171</v>
          </cell>
          <cell r="C6">
            <v>168029</v>
          </cell>
        </row>
        <row r="7">
          <cell r="C7">
            <v>6245</v>
          </cell>
        </row>
        <row r="9">
          <cell r="C9">
            <v>181759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AF186-8849-4400-A008-4EC2705E4B83}">
  <dimension ref="A1:R58"/>
  <sheetViews>
    <sheetView workbookViewId="0">
      <selection activeCell="C15" sqref="C15"/>
    </sheetView>
  </sheetViews>
  <sheetFormatPr defaultColWidth="9.109375" defaultRowHeight="15.6" x14ac:dyDescent="0.3"/>
  <cols>
    <col min="1" max="1" width="16.109375" style="4" bestFit="1" customWidth="1"/>
    <col min="2" max="2" width="9.44140625" style="4" bestFit="1" customWidth="1"/>
    <col min="3" max="3" width="37" style="4" bestFit="1" customWidth="1"/>
    <col min="4" max="4" width="10.6640625" style="4" bestFit="1" customWidth="1"/>
    <col min="5" max="5" width="9.5546875" style="4" bestFit="1" customWidth="1"/>
    <col min="6" max="6" width="26.33203125" style="4" bestFit="1" customWidth="1"/>
    <col min="7" max="7" width="11.44140625" style="4" bestFit="1" customWidth="1"/>
    <col min="8" max="8" width="10.6640625" style="4" bestFit="1" customWidth="1"/>
    <col min="9" max="9" width="9.5546875" style="4" bestFit="1" customWidth="1"/>
    <col min="10" max="10" width="11.33203125" style="4" bestFit="1" customWidth="1"/>
    <col min="11" max="11" width="11.109375" style="4" bestFit="1" customWidth="1"/>
    <col min="12" max="12" width="10.33203125" style="4" bestFit="1" customWidth="1"/>
    <col min="13" max="13" width="10.6640625" style="4" bestFit="1" customWidth="1"/>
    <col min="14" max="15" width="14.33203125" style="4" customWidth="1"/>
    <col min="16" max="17" width="9.44140625" style="4" bestFit="1" customWidth="1"/>
    <col min="18" max="18" width="16.109375" style="4" customWidth="1"/>
    <col min="19" max="16384" width="9.109375" style="4"/>
  </cols>
  <sheetData>
    <row r="1" spans="1:18" ht="46.8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217</v>
      </c>
      <c r="R1" s="4" t="s">
        <v>16</v>
      </c>
    </row>
    <row r="3" spans="1:18" x14ac:dyDescent="0.3">
      <c r="A3" s="4">
        <v>1</v>
      </c>
      <c r="B3" s="6">
        <v>44310</v>
      </c>
      <c r="C3" s="4" t="s">
        <v>283</v>
      </c>
      <c r="D3" s="7">
        <v>7000</v>
      </c>
      <c r="E3" s="7"/>
      <c r="F3" s="7"/>
      <c r="G3" s="7"/>
      <c r="H3" s="7"/>
      <c r="I3" s="7">
        <f>D3</f>
        <v>7000</v>
      </c>
      <c r="J3" s="7"/>
      <c r="K3" s="7"/>
      <c r="L3" s="7"/>
      <c r="M3" s="7"/>
      <c r="N3" s="7"/>
      <c r="O3" s="7"/>
      <c r="R3" s="7">
        <f t="shared" ref="R3:R36" si="0">D3-SUM(E3:P3)</f>
        <v>0</v>
      </c>
    </row>
    <row r="4" spans="1:18" x14ac:dyDescent="0.3">
      <c r="A4" s="4">
        <v>2</v>
      </c>
      <c r="B4" s="6">
        <v>44309</v>
      </c>
      <c r="C4" s="4" t="s">
        <v>292</v>
      </c>
      <c r="D4" s="7">
        <v>200</v>
      </c>
      <c r="E4" s="7"/>
      <c r="F4" s="7">
        <f>D4</f>
        <v>200</v>
      </c>
      <c r="G4" s="7"/>
      <c r="H4" s="7"/>
      <c r="I4" s="7"/>
      <c r="J4" s="7"/>
      <c r="K4" s="7"/>
      <c r="L4" s="7"/>
      <c r="M4" s="7"/>
      <c r="N4" s="7"/>
      <c r="O4" s="7"/>
      <c r="R4" s="7">
        <f t="shared" si="0"/>
        <v>0</v>
      </c>
    </row>
    <row r="5" spans="1:18" x14ac:dyDescent="0.3">
      <c r="A5" s="4">
        <v>3</v>
      </c>
      <c r="B5" s="6">
        <v>43956</v>
      </c>
      <c r="C5" s="4" t="s">
        <v>291</v>
      </c>
      <c r="D5" s="7">
        <v>750</v>
      </c>
      <c r="E5" s="7"/>
      <c r="F5" s="7"/>
      <c r="G5" s="7">
        <v>250</v>
      </c>
      <c r="H5" s="7"/>
      <c r="I5" s="7"/>
      <c r="J5" s="7"/>
      <c r="K5" s="7"/>
      <c r="L5" s="7"/>
      <c r="N5" s="7">
        <v>500</v>
      </c>
      <c r="O5" s="7"/>
      <c r="Q5" s="7"/>
      <c r="R5" s="7">
        <f t="shared" si="0"/>
        <v>0</v>
      </c>
    </row>
    <row r="6" spans="1:18" x14ac:dyDescent="0.3">
      <c r="A6" s="4">
        <v>4</v>
      </c>
      <c r="B6" s="6">
        <v>44355</v>
      </c>
      <c r="C6" s="4" t="s">
        <v>300</v>
      </c>
      <c r="D6" s="7">
        <v>1170.71</v>
      </c>
      <c r="E6" s="7">
        <f>D6</f>
        <v>1170.71</v>
      </c>
      <c r="F6" s="7"/>
      <c r="G6" s="7"/>
      <c r="H6" s="7"/>
      <c r="I6" s="7"/>
      <c r="J6" s="7"/>
      <c r="K6" s="7" t="s">
        <v>17</v>
      </c>
      <c r="L6" s="7"/>
      <c r="M6" s="7"/>
      <c r="N6" s="7"/>
      <c r="O6" s="7"/>
      <c r="R6" s="7">
        <f t="shared" si="0"/>
        <v>0</v>
      </c>
    </row>
    <row r="7" spans="1:18" x14ac:dyDescent="0.3">
      <c r="A7" s="8">
        <v>5</v>
      </c>
      <c r="B7" s="6">
        <v>44004</v>
      </c>
      <c r="C7" s="4" t="s">
        <v>299</v>
      </c>
      <c r="D7" s="9">
        <v>10</v>
      </c>
      <c r="E7" s="7"/>
      <c r="F7" s="7"/>
      <c r="G7" s="7"/>
      <c r="H7" s="7"/>
      <c r="I7" s="7"/>
      <c r="J7" s="7"/>
      <c r="K7" s="7">
        <v>10</v>
      </c>
      <c r="L7" s="7"/>
      <c r="M7" s="7"/>
      <c r="N7" s="7"/>
      <c r="O7" s="7"/>
      <c r="P7" s="7"/>
      <c r="Q7" s="7"/>
      <c r="R7" s="7">
        <f t="shared" si="0"/>
        <v>0</v>
      </c>
    </row>
    <row r="8" spans="1:18" x14ac:dyDescent="0.3">
      <c r="A8" s="4">
        <v>6</v>
      </c>
      <c r="B8" s="6">
        <v>44056</v>
      </c>
      <c r="C8" s="4" t="s">
        <v>313</v>
      </c>
      <c r="D8" s="9">
        <v>200</v>
      </c>
      <c r="E8" s="7"/>
      <c r="F8" s="7">
        <f>D8</f>
        <v>200</v>
      </c>
      <c r="G8" s="7"/>
      <c r="H8" s="7"/>
      <c r="I8" s="7"/>
      <c r="J8" s="7"/>
      <c r="K8" s="7"/>
      <c r="L8" s="7"/>
      <c r="M8" s="7"/>
      <c r="N8" s="7"/>
      <c r="O8" s="7"/>
      <c r="R8" s="7">
        <f t="shared" si="0"/>
        <v>0</v>
      </c>
    </row>
    <row r="9" spans="1:18" x14ac:dyDescent="0.3">
      <c r="A9" s="4">
        <v>7</v>
      </c>
      <c r="B9" s="6">
        <v>44056</v>
      </c>
      <c r="C9" s="4" t="s">
        <v>314</v>
      </c>
      <c r="D9" s="9">
        <v>150</v>
      </c>
      <c r="E9" s="7"/>
      <c r="F9" s="7">
        <f>D9</f>
        <v>150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f t="shared" si="0"/>
        <v>0</v>
      </c>
    </row>
    <row r="10" spans="1:18" x14ac:dyDescent="0.3">
      <c r="A10" s="4">
        <v>8</v>
      </c>
      <c r="B10" s="6">
        <v>44434</v>
      </c>
      <c r="C10" s="4" t="s">
        <v>283</v>
      </c>
      <c r="D10" s="9">
        <v>7000</v>
      </c>
      <c r="E10" s="7"/>
      <c r="F10" s="7" t="s">
        <v>17</v>
      </c>
      <c r="G10" s="7"/>
      <c r="H10" s="7"/>
      <c r="I10" s="7">
        <v>7000</v>
      </c>
      <c r="J10" s="7"/>
      <c r="K10" s="7"/>
      <c r="L10" s="7"/>
      <c r="M10" s="7"/>
      <c r="N10" s="7"/>
      <c r="O10" s="7"/>
      <c r="P10" s="7"/>
      <c r="Q10" s="7"/>
      <c r="R10" s="7">
        <f t="shared" si="0"/>
        <v>0</v>
      </c>
    </row>
    <row r="11" spans="1:18" x14ac:dyDescent="0.3">
      <c r="A11" s="4">
        <v>9</v>
      </c>
      <c r="B11" s="6">
        <v>44112</v>
      </c>
      <c r="C11" s="4" t="s">
        <v>315</v>
      </c>
      <c r="D11" s="9">
        <v>50</v>
      </c>
      <c r="E11" s="7"/>
      <c r="F11" s="7">
        <f>D11</f>
        <v>50</v>
      </c>
      <c r="G11" s="7"/>
      <c r="H11" s="7"/>
      <c r="I11" s="7"/>
      <c r="J11" s="7"/>
      <c r="K11" s="7"/>
      <c r="L11" s="7"/>
      <c r="M11" s="7"/>
      <c r="N11" s="7"/>
      <c r="O11" s="7"/>
      <c r="R11" s="7">
        <f t="shared" si="0"/>
        <v>0</v>
      </c>
    </row>
    <row r="12" spans="1:18" x14ac:dyDescent="0.3">
      <c r="A12" s="4">
        <v>10</v>
      </c>
      <c r="B12" s="6">
        <v>44524</v>
      </c>
      <c r="C12" s="4" t="s">
        <v>321</v>
      </c>
      <c r="D12" s="9">
        <v>100</v>
      </c>
      <c r="E12" s="7"/>
      <c r="F12" s="7">
        <v>100</v>
      </c>
      <c r="G12" s="7"/>
      <c r="H12" s="7"/>
      <c r="I12" s="7"/>
      <c r="J12" s="7"/>
      <c r="K12" s="7"/>
      <c r="L12" s="7"/>
      <c r="M12" s="7"/>
      <c r="N12" s="7"/>
      <c r="O12" s="7" t="s">
        <v>17</v>
      </c>
      <c r="R12" s="7">
        <f t="shared" si="0"/>
        <v>0</v>
      </c>
    </row>
    <row r="13" spans="1:18" x14ac:dyDescent="0.3">
      <c r="A13" s="4">
        <v>11</v>
      </c>
      <c r="B13" s="6">
        <v>44524</v>
      </c>
      <c r="C13" s="4" t="s">
        <v>329</v>
      </c>
      <c r="D13" s="9">
        <v>800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f>D13</f>
        <v>800</v>
      </c>
      <c r="R13" s="7">
        <f t="shared" si="0"/>
        <v>0</v>
      </c>
    </row>
    <row r="14" spans="1:18" x14ac:dyDescent="0.3">
      <c r="A14" s="4">
        <v>12</v>
      </c>
      <c r="B14" s="6">
        <v>44559</v>
      </c>
      <c r="C14" s="4" t="s">
        <v>283</v>
      </c>
      <c r="D14" s="9">
        <v>7000</v>
      </c>
      <c r="E14" s="7"/>
      <c r="F14" s="7"/>
      <c r="G14" s="7"/>
      <c r="H14" s="7"/>
      <c r="I14" s="7">
        <f>D14</f>
        <v>7000</v>
      </c>
      <c r="J14" s="7"/>
      <c r="K14" s="7"/>
      <c r="L14" s="7"/>
      <c r="M14" s="7"/>
      <c r="N14" s="7"/>
      <c r="O14" s="7"/>
      <c r="R14" s="7">
        <f t="shared" si="0"/>
        <v>0</v>
      </c>
    </row>
    <row r="15" spans="1:18" x14ac:dyDescent="0.3">
      <c r="A15" s="4">
        <v>13</v>
      </c>
      <c r="B15" s="6">
        <v>44215</v>
      </c>
      <c r="C15" s="4" t="s">
        <v>336</v>
      </c>
      <c r="D15" s="9">
        <v>100</v>
      </c>
      <c r="E15" s="7"/>
      <c r="F15" s="7">
        <f>D15</f>
        <v>100</v>
      </c>
      <c r="G15" s="7"/>
      <c r="H15" s="7"/>
      <c r="I15" s="7"/>
      <c r="J15" s="7"/>
      <c r="K15" s="7" t="s">
        <v>17</v>
      </c>
      <c r="L15" s="7"/>
      <c r="M15" s="7"/>
      <c r="N15" s="7"/>
      <c r="O15" s="7"/>
      <c r="R15" s="7">
        <f t="shared" si="0"/>
        <v>0</v>
      </c>
    </row>
    <row r="16" spans="1:18" x14ac:dyDescent="0.3">
      <c r="A16" s="4">
        <v>14</v>
      </c>
      <c r="B16" s="6">
        <v>44242</v>
      </c>
      <c r="C16" s="4" t="s">
        <v>343</v>
      </c>
      <c r="D16" s="9">
        <v>30</v>
      </c>
      <c r="E16" s="7"/>
      <c r="F16" s="7"/>
      <c r="G16" s="7"/>
      <c r="H16" s="7"/>
      <c r="I16" s="7"/>
      <c r="J16" s="7"/>
      <c r="K16" s="7">
        <f>D16</f>
        <v>30</v>
      </c>
      <c r="L16" s="7"/>
      <c r="M16" s="7"/>
      <c r="N16" s="7"/>
      <c r="O16" s="7"/>
      <c r="P16" s="7"/>
      <c r="Q16" s="7"/>
      <c r="R16" s="7">
        <f t="shared" si="0"/>
        <v>0</v>
      </c>
    </row>
    <row r="17" spans="1:18" x14ac:dyDescent="0.3">
      <c r="A17" s="4">
        <v>15</v>
      </c>
      <c r="B17" s="6">
        <v>44243</v>
      </c>
      <c r="C17" s="4" t="s">
        <v>344</v>
      </c>
      <c r="D17" s="9">
        <v>30</v>
      </c>
      <c r="E17" s="9"/>
      <c r="F17" s="7"/>
      <c r="G17" s="7"/>
      <c r="H17" s="7"/>
      <c r="I17" s="7"/>
      <c r="J17" s="7"/>
      <c r="K17" s="7">
        <f>D17</f>
        <v>30</v>
      </c>
      <c r="L17" s="7"/>
      <c r="M17" s="7"/>
      <c r="N17" s="7"/>
      <c r="O17" s="7"/>
      <c r="P17" s="7"/>
      <c r="Q17" s="7"/>
      <c r="R17" s="7">
        <f t="shared" si="0"/>
        <v>0</v>
      </c>
    </row>
    <row r="18" spans="1:18" x14ac:dyDescent="0.3">
      <c r="A18" s="8">
        <v>16</v>
      </c>
      <c r="B18" s="6">
        <v>44246</v>
      </c>
      <c r="C18" s="4" t="s">
        <v>345</v>
      </c>
      <c r="D18" s="9">
        <v>30</v>
      </c>
      <c r="E18" s="7"/>
      <c r="F18" s="7"/>
      <c r="G18" s="7"/>
      <c r="H18" s="7"/>
      <c r="I18" s="7"/>
      <c r="J18" s="7"/>
      <c r="K18" s="7">
        <f>D18</f>
        <v>30</v>
      </c>
      <c r="L18" s="7"/>
      <c r="M18" s="7"/>
      <c r="N18" s="7"/>
      <c r="O18" s="7"/>
      <c r="P18" s="7"/>
      <c r="Q18" s="7"/>
      <c r="R18" s="7">
        <f t="shared" si="0"/>
        <v>0</v>
      </c>
    </row>
    <row r="19" spans="1:18" x14ac:dyDescent="0.3">
      <c r="A19" s="4">
        <v>17</v>
      </c>
      <c r="B19" s="6">
        <v>44216</v>
      </c>
      <c r="C19" s="4" t="s">
        <v>346</v>
      </c>
      <c r="D19" s="9">
        <v>1250</v>
      </c>
      <c r="E19" s="7"/>
      <c r="F19" s="7"/>
      <c r="G19" s="7"/>
      <c r="H19" s="7"/>
      <c r="I19" s="7"/>
      <c r="J19" s="7">
        <f>D19</f>
        <v>1250</v>
      </c>
      <c r="K19" s="7"/>
      <c r="L19" s="7"/>
      <c r="M19" s="7"/>
      <c r="N19" s="7"/>
      <c r="O19" s="7"/>
      <c r="R19" s="7">
        <f t="shared" si="0"/>
        <v>0</v>
      </c>
    </row>
    <row r="20" spans="1:18" x14ac:dyDescent="0.3">
      <c r="A20" s="4">
        <v>18</v>
      </c>
      <c r="B20" s="6">
        <v>44247</v>
      </c>
      <c r="C20" s="4" t="s">
        <v>347</v>
      </c>
      <c r="D20" s="9">
        <v>15</v>
      </c>
      <c r="E20" s="7"/>
      <c r="F20" s="7"/>
      <c r="G20" s="7"/>
      <c r="H20" s="7"/>
      <c r="I20" s="7"/>
      <c r="J20" s="7"/>
      <c r="K20" s="7">
        <f>D20</f>
        <v>15</v>
      </c>
      <c r="L20" s="7"/>
      <c r="M20" s="7"/>
      <c r="N20" s="7"/>
      <c r="O20" s="7"/>
      <c r="R20" s="7">
        <f t="shared" si="0"/>
        <v>0</v>
      </c>
    </row>
    <row r="21" spans="1:18" x14ac:dyDescent="0.3">
      <c r="A21" s="4">
        <v>19</v>
      </c>
      <c r="B21" s="6">
        <v>44252</v>
      </c>
      <c r="C21" s="4" t="s">
        <v>348</v>
      </c>
      <c r="D21" s="9">
        <v>15</v>
      </c>
      <c r="E21" s="7"/>
      <c r="F21" s="7"/>
      <c r="G21" s="7"/>
      <c r="H21" s="7"/>
      <c r="I21" s="7"/>
      <c r="J21" s="7"/>
      <c r="K21" s="7">
        <f>D21</f>
        <v>15</v>
      </c>
      <c r="L21" s="7"/>
      <c r="M21" s="7"/>
      <c r="N21" s="7"/>
      <c r="O21" s="7"/>
      <c r="R21" s="7">
        <f t="shared" si="0"/>
        <v>0</v>
      </c>
    </row>
    <row r="22" spans="1:18" x14ac:dyDescent="0.3">
      <c r="A22" s="4">
        <v>20</v>
      </c>
      <c r="B22" s="6">
        <v>44258</v>
      </c>
      <c r="C22" s="4" t="s">
        <v>349</v>
      </c>
      <c r="D22" s="9">
        <v>30</v>
      </c>
      <c r="E22" s="7"/>
      <c r="F22" s="7"/>
      <c r="G22" s="7"/>
      <c r="H22" s="7"/>
      <c r="I22" s="7"/>
      <c r="J22" s="7"/>
      <c r="K22" s="7">
        <f>D22</f>
        <v>30</v>
      </c>
      <c r="L22" s="7"/>
      <c r="M22" s="7"/>
      <c r="N22" s="7"/>
      <c r="O22" s="7"/>
      <c r="P22" s="7"/>
      <c r="Q22" s="7"/>
      <c r="R22" s="7">
        <f t="shared" si="0"/>
        <v>0</v>
      </c>
    </row>
    <row r="23" spans="1:18" x14ac:dyDescent="0.3">
      <c r="A23" s="4">
        <v>21</v>
      </c>
      <c r="B23" s="6">
        <v>44259</v>
      </c>
      <c r="C23" s="4" t="s">
        <v>300</v>
      </c>
      <c r="D23" s="146">
        <v>210</v>
      </c>
      <c r="E23" s="7">
        <v>210</v>
      </c>
      <c r="F23" s="7"/>
      <c r="G23" s="7"/>
      <c r="H23" s="7"/>
      <c r="I23" s="7"/>
      <c r="J23" s="7"/>
      <c r="K23" s="7" t="s">
        <v>17</v>
      </c>
      <c r="L23" s="7"/>
      <c r="M23" s="7"/>
      <c r="N23" s="7"/>
      <c r="O23" s="7"/>
      <c r="P23" s="7"/>
      <c r="Q23" s="7"/>
      <c r="R23" s="7">
        <f t="shared" si="0"/>
        <v>0</v>
      </c>
    </row>
    <row r="24" spans="1:18" x14ac:dyDescent="0.3">
      <c r="A24" s="4">
        <v>22</v>
      </c>
      <c r="B24" s="6">
        <v>44279</v>
      </c>
      <c r="C24" s="4" t="s">
        <v>299</v>
      </c>
      <c r="D24" s="9">
        <v>15</v>
      </c>
      <c r="E24" s="7"/>
      <c r="F24" s="7"/>
      <c r="G24" s="7"/>
      <c r="H24" s="7"/>
      <c r="I24" s="7"/>
      <c r="J24" s="7"/>
      <c r="K24" s="7">
        <f>D24</f>
        <v>15</v>
      </c>
      <c r="L24" s="7"/>
      <c r="M24" s="7"/>
      <c r="N24" s="7"/>
      <c r="O24" s="7"/>
      <c r="P24" s="7"/>
      <c r="Q24" s="7"/>
      <c r="R24" s="7">
        <f t="shared" si="0"/>
        <v>0</v>
      </c>
    </row>
    <row r="25" spans="1:18" x14ac:dyDescent="0.3">
      <c r="A25" s="4">
        <v>23</v>
      </c>
      <c r="B25" s="6">
        <v>44273</v>
      </c>
      <c r="C25" s="4" t="s">
        <v>350</v>
      </c>
      <c r="D25" s="146">
        <v>15</v>
      </c>
      <c r="E25" s="7"/>
      <c r="F25" s="7"/>
      <c r="G25" s="7"/>
      <c r="H25" s="7"/>
      <c r="I25" s="7"/>
      <c r="J25" s="7"/>
      <c r="K25" s="7">
        <f>D25</f>
        <v>15</v>
      </c>
      <c r="L25" s="7"/>
      <c r="M25" s="7"/>
      <c r="N25" s="7"/>
      <c r="O25" s="7"/>
      <c r="P25" s="7"/>
      <c r="Q25" s="7"/>
      <c r="R25" s="7">
        <f t="shared" si="0"/>
        <v>0</v>
      </c>
    </row>
    <row r="26" spans="1:18" x14ac:dyDescent="0.3">
      <c r="B26" s="6"/>
      <c r="D26" s="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f t="shared" si="0"/>
        <v>0</v>
      </c>
    </row>
    <row r="27" spans="1:18" x14ac:dyDescent="0.3">
      <c r="B27" s="6"/>
      <c r="D27" s="9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f t="shared" si="0"/>
        <v>0</v>
      </c>
    </row>
    <row r="28" spans="1:18" x14ac:dyDescent="0.3">
      <c r="B28" s="6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f t="shared" si="0"/>
        <v>0</v>
      </c>
    </row>
    <row r="29" spans="1:18" x14ac:dyDescent="0.3">
      <c r="B29" s="6"/>
      <c r="D29" s="9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f t="shared" si="0"/>
        <v>0</v>
      </c>
    </row>
    <row r="30" spans="1:18" x14ac:dyDescent="0.3">
      <c r="B30" s="6"/>
      <c r="D30" s="9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f t="shared" si="0"/>
        <v>0</v>
      </c>
    </row>
    <row r="31" spans="1:18" x14ac:dyDescent="0.3">
      <c r="B31" s="6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f t="shared" si="0"/>
        <v>0</v>
      </c>
    </row>
    <row r="32" spans="1:18" x14ac:dyDescent="0.3">
      <c r="B32" s="6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 t="shared" si="0"/>
        <v>0</v>
      </c>
    </row>
    <row r="33" spans="1:18" x14ac:dyDescent="0.3">
      <c r="B33" s="6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f t="shared" si="0"/>
        <v>0</v>
      </c>
    </row>
    <row r="34" spans="1:18" x14ac:dyDescent="0.3">
      <c r="B34" s="6"/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f t="shared" si="0"/>
        <v>0</v>
      </c>
    </row>
    <row r="35" spans="1:18" x14ac:dyDescent="0.3">
      <c r="B35" s="6"/>
      <c r="D35" s="9"/>
      <c r="E35" s="7"/>
      <c r="F35" s="7"/>
      <c r="H35" s="7"/>
      <c r="I35" s="7"/>
      <c r="J35" s="7"/>
      <c r="K35" s="7"/>
      <c r="L35" s="7"/>
      <c r="M35" s="7"/>
      <c r="N35" s="7"/>
      <c r="P35" s="7"/>
      <c r="Q35" s="7"/>
      <c r="R35" s="7">
        <f t="shared" si="0"/>
        <v>0</v>
      </c>
    </row>
    <row r="36" spans="1:18" x14ac:dyDescent="0.3">
      <c r="A36" s="8"/>
      <c r="B36" s="6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 t="shared" si="0"/>
        <v>0</v>
      </c>
    </row>
    <row r="37" spans="1:18" x14ac:dyDescent="0.3">
      <c r="A37" s="8"/>
      <c r="B37" s="6"/>
      <c r="D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 t="s">
        <v>17</v>
      </c>
      <c r="R37" s="7">
        <f>D37-SUM(E37:Q37)</f>
        <v>0</v>
      </c>
    </row>
    <row r="38" spans="1:18" s="8" customFormat="1" x14ac:dyDescent="0.3">
      <c r="B38" s="10"/>
      <c r="D38" s="11"/>
      <c r="E38" s="12"/>
      <c r="F38" s="12"/>
      <c r="G38" s="12"/>
      <c r="H38" s="12"/>
      <c r="I38" s="12"/>
      <c r="J38" s="12"/>
      <c r="L38" s="12"/>
      <c r="M38" s="12"/>
      <c r="N38" s="12"/>
      <c r="O38" s="12"/>
      <c r="P38" s="12"/>
      <c r="Q38" s="12"/>
      <c r="R38" s="7">
        <f t="shared" ref="R38:R55" si="1">D38-SUM(E38:Q38)</f>
        <v>0</v>
      </c>
    </row>
    <row r="39" spans="1:18" s="8" customFormat="1" x14ac:dyDescent="0.3">
      <c r="B39" s="10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7">
        <f t="shared" si="1"/>
        <v>0</v>
      </c>
    </row>
    <row r="40" spans="1:18" s="8" customFormat="1" x14ac:dyDescent="0.3">
      <c r="B40" s="10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7">
        <f t="shared" si="1"/>
        <v>0</v>
      </c>
    </row>
    <row r="41" spans="1:18" s="8" customFormat="1" x14ac:dyDescent="0.3">
      <c r="B41" s="10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7">
        <f t="shared" si="1"/>
        <v>0</v>
      </c>
    </row>
    <row r="42" spans="1:18" s="8" customFormat="1" x14ac:dyDescent="0.3">
      <c r="B42" s="10"/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7">
        <f t="shared" si="1"/>
        <v>0</v>
      </c>
    </row>
    <row r="43" spans="1:18" s="8" customFormat="1" x14ac:dyDescent="0.3">
      <c r="B43" s="10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7">
        <f t="shared" si="1"/>
        <v>0</v>
      </c>
    </row>
    <row r="44" spans="1:18" s="8" customFormat="1" x14ac:dyDescent="0.3">
      <c r="B44" s="10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7">
        <f t="shared" si="1"/>
        <v>0</v>
      </c>
    </row>
    <row r="45" spans="1:18" s="8" customFormat="1" x14ac:dyDescent="0.3">
      <c r="B45" s="10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7">
        <f t="shared" si="1"/>
        <v>0</v>
      </c>
    </row>
    <row r="46" spans="1:18" s="8" customFormat="1" x14ac:dyDescent="0.3">
      <c r="B46" s="10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7">
        <f t="shared" si="1"/>
        <v>0</v>
      </c>
    </row>
    <row r="47" spans="1:18" s="8" customFormat="1" x14ac:dyDescent="0.3">
      <c r="B47" s="10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7">
        <f t="shared" si="1"/>
        <v>0</v>
      </c>
    </row>
    <row r="48" spans="1:18" s="8" customFormat="1" x14ac:dyDescent="0.3">
      <c r="B48" s="10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7">
        <f t="shared" si="1"/>
        <v>0</v>
      </c>
    </row>
    <row r="49" spans="1:18" s="8" customFormat="1" x14ac:dyDescent="0.3">
      <c r="B49" s="10"/>
      <c r="D49" s="15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7"/>
    </row>
    <row r="50" spans="1:18" s="8" customFormat="1" x14ac:dyDescent="0.3">
      <c r="B50" s="10"/>
      <c r="D50" s="15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7">
        <f t="shared" si="1"/>
        <v>0</v>
      </c>
    </row>
    <row r="51" spans="1:18" s="8" customFormat="1" x14ac:dyDescent="0.3">
      <c r="B51" s="10"/>
      <c r="D51" s="15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7">
        <f t="shared" si="1"/>
        <v>0</v>
      </c>
    </row>
    <row r="52" spans="1:18" s="8" customFormat="1" x14ac:dyDescent="0.3">
      <c r="B52" s="10"/>
      <c r="D52" s="15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7">
        <f t="shared" si="1"/>
        <v>0</v>
      </c>
    </row>
    <row r="53" spans="1:18" s="8" customFormat="1" x14ac:dyDescent="0.3">
      <c r="B53" s="10"/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7">
        <f t="shared" si="1"/>
        <v>0</v>
      </c>
    </row>
    <row r="54" spans="1:18" s="8" customFormat="1" x14ac:dyDescent="0.3">
      <c r="A54" s="8" t="s">
        <v>17</v>
      </c>
      <c r="B54" s="10"/>
      <c r="D54" s="11"/>
      <c r="E54" s="12"/>
      <c r="F54" s="12"/>
      <c r="G54" s="12"/>
      <c r="H54" s="12"/>
      <c r="I54" s="12"/>
      <c r="J54" s="12" t="s">
        <v>17</v>
      </c>
      <c r="K54" s="12"/>
      <c r="L54" s="12"/>
      <c r="M54" s="12" t="s">
        <v>17</v>
      </c>
      <c r="N54" s="12"/>
      <c r="O54" s="12"/>
      <c r="P54" s="12"/>
      <c r="Q54" s="12"/>
      <c r="R54" s="7">
        <f t="shared" si="1"/>
        <v>0</v>
      </c>
    </row>
    <row r="55" spans="1:18" s="8" customFormat="1" x14ac:dyDescent="0.3">
      <c r="B55" s="10"/>
      <c r="D55" s="1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7">
        <f t="shared" si="1"/>
        <v>0</v>
      </c>
    </row>
    <row r="56" spans="1:18" ht="16.2" thickBot="1" x14ac:dyDescent="0.35">
      <c r="D56" s="13">
        <f>SUM(D3:D55)</f>
        <v>26170.71</v>
      </c>
      <c r="E56" s="13">
        <f t="shared" ref="E56:H56" si="2">SUM(E3:E55)</f>
        <v>1380.71</v>
      </c>
      <c r="F56" s="13">
        <f t="shared" si="2"/>
        <v>800</v>
      </c>
      <c r="G56" s="13">
        <f t="shared" si="2"/>
        <v>250</v>
      </c>
      <c r="H56" s="13">
        <f t="shared" si="2"/>
        <v>0</v>
      </c>
      <c r="I56" s="13">
        <f t="shared" ref="I56" si="3">SUM(I3:I55)</f>
        <v>21000</v>
      </c>
      <c r="J56" s="13">
        <f t="shared" ref="J56" si="4">SUM(J3:J55)</f>
        <v>1250</v>
      </c>
      <c r="K56" s="13">
        <f t="shared" ref="K56:L56" si="5">SUM(K3:K55)</f>
        <v>190</v>
      </c>
      <c r="L56" s="13">
        <f t="shared" si="5"/>
        <v>0</v>
      </c>
      <c r="M56" s="13">
        <f t="shared" ref="M56" si="6">SUM(M3:M55)</f>
        <v>0</v>
      </c>
      <c r="N56" s="13">
        <f t="shared" ref="N56" si="7">SUM(N3:N55)</f>
        <v>500</v>
      </c>
      <c r="O56" s="13">
        <f t="shared" ref="O56:P56" si="8">SUM(O3:O55)</f>
        <v>800</v>
      </c>
      <c r="P56" s="13">
        <f t="shared" si="8"/>
        <v>0</v>
      </c>
      <c r="Q56" s="13">
        <f t="shared" ref="Q56" si="9">SUM(Q3:Q55)</f>
        <v>0</v>
      </c>
      <c r="R56" s="7"/>
    </row>
    <row r="57" spans="1:18" x14ac:dyDescent="0.3">
      <c r="E57" s="7">
        <f>E56-SUM(E3:E43)</f>
        <v>0</v>
      </c>
      <c r="F57" s="7">
        <f>F56-SUM(F3:F43)</f>
        <v>0</v>
      </c>
      <c r="G57" s="7">
        <f>G56-SUM(G3:G43)</f>
        <v>0</v>
      </c>
      <c r="H57" s="7">
        <f>H56-SUM(H3:H43)</f>
        <v>0</v>
      </c>
      <c r="I57" s="7">
        <f>I56-SUM(I3:I43)</f>
        <v>0</v>
      </c>
      <c r="J57" s="7">
        <f>J56-SUM(J3:J55)</f>
        <v>0</v>
      </c>
      <c r="K57" s="7">
        <f t="shared" ref="K57:Q57" si="10">K56-SUM(K3:K43)</f>
        <v>0</v>
      </c>
      <c r="L57" s="7">
        <f t="shared" si="10"/>
        <v>0</v>
      </c>
      <c r="M57" s="7">
        <f t="shared" si="10"/>
        <v>0</v>
      </c>
      <c r="N57" s="7">
        <f t="shared" si="10"/>
        <v>0</v>
      </c>
      <c r="O57" s="7">
        <f t="shared" si="10"/>
        <v>0</v>
      </c>
      <c r="P57" s="7">
        <f t="shared" si="10"/>
        <v>0</v>
      </c>
      <c r="Q57" s="7">
        <f t="shared" si="10"/>
        <v>0</v>
      </c>
    </row>
    <row r="58" spans="1:18" x14ac:dyDescent="0.3">
      <c r="B58" s="6"/>
      <c r="C58" s="14" t="s">
        <v>18</v>
      </c>
      <c r="D58" s="7">
        <f>D23+D25</f>
        <v>225</v>
      </c>
      <c r="E58" s="7"/>
      <c r="F58" s="15"/>
      <c r="G58" s="7"/>
      <c r="H58" s="7"/>
      <c r="I58" s="7"/>
      <c r="J58" s="7"/>
      <c r="K58" s="7"/>
      <c r="L58" s="7"/>
      <c r="M58" s="7"/>
      <c r="N58" s="7"/>
      <c r="O58" s="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1847-FD5D-4169-8B6B-6B786E79066A}">
  <dimension ref="A1:E48"/>
  <sheetViews>
    <sheetView workbookViewId="0">
      <selection activeCell="C35" sqref="C35"/>
    </sheetView>
  </sheetViews>
  <sheetFormatPr defaultRowHeight="14.4" x14ac:dyDescent="0.3"/>
  <cols>
    <col min="1" max="1" width="110.5546875" bestFit="1" customWidth="1"/>
    <col min="2" max="2" width="9.5546875" bestFit="1" customWidth="1"/>
  </cols>
  <sheetData>
    <row r="1" spans="1:5" x14ac:dyDescent="0.3">
      <c r="A1" s="28" t="s">
        <v>400</v>
      </c>
    </row>
    <row r="3" spans="1:5" x14ac:dyDescent="0.3">
      <c r="A3" t="s">
        <v>262</v>
      </c>
      <c r="B3" s="161">
        <f>'[2]Annual Return'!B6</f>
        <v>5171</v>
      </c>
    </row>
    <row r="4" spans="1:5" x14ac:dyDescent="0.3">
      <c r="A4" t="s">
        <v>240</v>
      </c>
      <c r="B4" s="161">
        <f>'[2]Annual Return'!C6</f>
        <v>168029</v>
      </c>
    </row>
    <row r="5" spans="1:5" x14ac:dyDescent="0.3">
      <c r="A5" t="s">
        <v>241</v>
      </c>
      <c r="B5" s="161">
        <f>B4-B3</f>
        <v>162858</v>
      </c>
      <c r="E5" s="162"/>
    </row>
    <row r="7" spans="1:5" x14ac:dyDescent="0.3">
      <c r="A7" t="s">
        <v>242</v>
      </c>
    </row>
    <row r="8" spans="1:5" x14ac:dyDescent="0.3">
      <c r="A8" t="s">
        <v>388</v>
      </c>
      <c r="B8" s="32">
        <v>86045</v>
      </c>
    </row>
    <row r="9" spans="1:5" x14ac:dyDescent="0.3">
      <c r="A9" s="163" t="s">
        <v>389</v>
      </c>
      <c r="B9">
        <v>50000</v>
      </c>
    </row>
    <row r="10" spans="1:5" x14ac:dyDescent="0.3">
      <c r="A10" s="163" t="s">
        <v>390</v>
      </c>
      <c r="B10">
        <v>21565</v>
      </c>
    </row>
    <row r="11" spans="1:5" x14ac:dyDescent="0.3">
      <c r="A11" s="163"/>
    </row>
    <row r="12" spans="1:5" x14ac:dyDescent="0.3">
      <c r="A12" s="28" t="s">
        <v>243</v>
      </c>
      <c r="B12" s="161">
        <f>SUM(B8:B11)</f>
        <v>157610</v>
      </c>
    </row>
    <row r="13" spans="1:5" x14ac:dyDescent="0.3">
      <c r="A13" s="164" t="s">
        <v>244</v>
      </c>
      <c r="B13" s="161">
        <f>B5-B12</f>
        <v>5248</v>
      </c>
    </row>
    <row r="14" spans="1:5" x14ac:dyDescent="0.3">
      <c r="A14" s="163" t="s">
        <v>245</v>
      </c>
      <c r="B14" t="s">
        <v>230</v>
      </c>
    </row>
    <row r="16" spans="1:5" x14ac:dyDescent="0.3">
      <c r="A16" s="163"/>
    </row>
    <row r="17" spans="1:3" ht="18.75" customHeight="1" x14ac:dyDescent="0.3">
      <c r="A17" s="28" t="s">
        <v>401</v>
      </c>
    </row>
    <row r="18" spans="1:3" ht="18.75" customHeight="1" x14ac:dyDescent="0.3"/>
    <row r="19" spans="1:3" ht="18.75" customHeight="1" x14ac:dyDescent="0.3">
      <c r="A19" t="s">
        <v>262</v>
      </c>
      <c r="B19" s="161">
        <v>5081</v>
      </c>
    </row>
    <row r="20" spans="1:3" ht="18.75" customHeight="1" x14ac:dyDescent="0.3">
      <c r="A20" t="s">
        <v>240</v>
      </c>
      <c r="B20" s="161">
        <f>'[2]Annual Return'!C7</f>
        <v>6245</v>
      </c>
    </row>
    <row r="21" spans="1:3" ht="18.75" customHeight="1" x14ac:dyDescent="0.3">
      <c r="A21" t="s">
        <v>241</v>
      </c>
      <c r="B21" s="161">
        <f>B20-B19</f>
        <v>1164</v>
      </c>
      <c r="C21" s="161"/>
    </row>
    <row r="23" spans="1:3" x14ac:dyDescent="0.3">
      <c r="A23" t="s">
        <v>242</v>
      </c>
    </row>
    <row r="24" spans="1:3" x14ac:dyDescent="0.3">
      <c r="A24" t="s">
        <v>391</v>
      </c>
      <c r="B24" s="161">
        <v>133.16999999999999</v>
      </c>
    </row>
    <row r="25" spans="1:3" x14ac:dyDescent="0.3">
      <c r="A25" t="s">
        <v>392</v>
      </c>
      <c r="B25" s="32">
        <v>293.11</v>
      </c>
    </row>
    <row r="26" spans="1:3" x14ac:dyDescent="0.3">
      <c r="A26" t="s">
        <v>393</v>
      </c>
      <c r="B26" s="32">
        <v>688.95</v>
      </c>
    </row>
    <row r="27" spans="1:3" x14ac:dyDescent="0.3">
      <c r="B27" s="32"/>
    </row>
    <row r="28" spans="1:3" x14ac:dyDescent="0.3">
      <c r="A28" t="s">
        <v>246</v>
      </c>
      <c r="B28" s="161">
        <f>SUM(B24:B26)</f>
        <v>1115.23</v>
      </c>
    </row>
    <row r="29" spans="1:3" x14ac:dyDescent="0.3">
      <c r="A29" t="s">
        <v>244</v>
      </c>
      <c r="B29" s="161">
        <f>B21-B28</f>
        <v>48.769999999999982</v>
      </c>
    </row>
    <row r="30" spans="1:3" x14ac:dyDescent="0.3">
      <c r="A30" t="s">
        <v>247</v>
      </c>
      <c r="B30" t="s">
        <v>230</v>
      </c>
    </row>
    <row r="32" spans="1:3" x14ac:dyDescent="0.3">
      <c r="A32" t="s">
        <v>17</v>
      </c>
    </row>
    <row r="33" spans="1:3" ht="18.75" customHeight="1" x14ac:dyDescent="0.3">
      <c r="A33" s="28" t="s">
        <v>402</v>
      </c>
    </row>
    <row r="34" spans="1:3" ht="18.75" customHeight="1" x14ac:dyDescent="0.3"/>
    <row r="35" spans="1:3" ht="18.75" customHeight="1" x14ac:dyDescent="0.3">
      <c r="A35" t="s">
        <v>262</v>
      </c>
      <c r="B35" s="161">
        <v>21701</v>
      </c>
    </row>
    <row r="36" spans="1:3" ht="18.75" customHeight="1" x14ac:dyDescent="0.3">
      <c r="A36" t="s">
        <v>240</v>
      </c>
      <c r="B36" s="161">
        <f>'[2]Annual Return'!C9</f>
        <v>181759</v>
      </c>
    </row>
    <row r="37" spans="1:3" ht="18.75" customHeight="1" x14ac:dyDescent="0.3">
      <c r="A37" t="s">
        <v>241</v>
      </c>
      <c r="B37" s="161">
        <f>B36-B35</f>
        <v>160058</v>
      </c>
      <c r="C37" s="161"/>
    </row>
    <row r="39" spans="1:3" x14ac:dyDescent="0.3">
      <c r="A39" t="s">
        <v>242</v>
      </c>
    </row>
    <row r="40" spans="1:3" x14ac:dyDescent="0.3">
      <c r="A40" t="s">
        <v>394</v>
      </c>
      <c r="B40" s="161">
        <v>53994</v>
      </c>
    </row>
    <row r="41" spans="1:3" x14ac:dyDescent="0.3">
      <c r="A41" s="163" t="s">
        <v>395</v>
      </c>
      <c r="B41" s="32">
        <v>100000</v>
      </c>
    </row>
    <row r="42" spans="1:3" x14ac:dyDescent="0.3">
      <c r="A42" s="163" t="s">
        <v>17</v>
      </c>
      <c r="B42" s="32" t="s">
        <v>17</v>
      </c>
    </row>
    <row r="43" spans="1:3" x14ac:dyDescent="0.3">
      <c r="B43" s="32"/>
    </row>
    <row r="44" spans="1:3" x14ac:dyDescent="0.3">
      <c r="A44" t="s">
        <v>246</v>
      </c>
      <c r="B44" s="161">
        <f>SUM(B40:B42)</f>
        <v>153994</v>
      </c>
    </row>
    <row r="45" spans="1:3" x14ac:dyDescent="0.3">
      <c r="A45" t="s">
        <v>244</v>
      </c>
      <c r="B45" s="161">
        <f>B37-B44</f>
        <v>6064</v>
      </c>
    </row>
    <row r="46" spans="1:3" x14ac:dyDescent="0.3">
      <c r="A46" t="s">
        <v>247</v>
      </c>
      <c r="B46" t="s">
        <v>230</v>
      </c>
    </row>
    <row r="48" spans="1:3" x14ac:dyDescent="0.3">
      <c r="B48" s="161"/>
    </row>
  </sheetData>
  <pageMargins left="0.7" right="0.7" top="0.75" bottom="0.75" header="0.3" footer="0.3"/>
  <pageSetup paperSize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402F8-F36E-45A5-9E49-C24F050394B5}">
  <sheetPr>
    <pageSetUpPr fitToPage="1"/>
  </sheetPr>
  <dimension ref="A1:G34"/>
  <sheetViews>
    <sheetView tabSelected="1" topLeftCell="D1" workbookViewId="0">
      <selection activeCell="F27" sqref="F27"/>
    </sheetView>
  </sheetViews>
  <sheetFormatPr defaultRowHeight="14.4" x14ac:dyDescent="0.3"/>
  <cols>
    <col min="1" max="1" width="58" bestFit="1" customWidth="1"/>
    <col min="3" max="3" width="38" bestFit="1" customWidth="1"/>
    <col min="4" max="4" width="59.88671875" bestFit="1" customWidth="1"/>
    <col min="5" max="5" width="10" bestFit="1" customWidth="1"/>
    <col min="8" max="8" width="40.44140625" bestFit="1" customWidth="1"/>
  </cols>
  <sheetData>
    <row r="1" spans="1:7" x14ac:dyDescent="0.3">
      <c r="A1" t="s">
        <v>248</v>
      </c>
    </row>
    <row r="2" spans="1:7" x14ac:dyDescent="0.3">
      <c r="A2" t="s">
        <v>249</v>
      </c>
    </row>
    <row r="3" spans="1:7" x14ac:dyDescent="0.3">
      <c r="A3" t="s">
        <v>261</v>
      </c>
    </row>
    <row r="4" spans="1:7" x14ac:dyDescent="0.3">
      <c r="A4" t="s">
        <v>396</v>
      </c>
    </row>
    <row r="7" spans="1:7" x14ac:dyDescent="0.3">
      <c r="E7" t="s">
        <v>250</v>
      </c>
    </row>
    <row r="8" spans="1:7" x14ac:dyDescent="0.3">
      <c r="A8" t="s">
        <v>397</v>
      </c>
      <c r="E8" s="41">
        <v>22854.32</v>
      </c>
    </row>
    <row r="9" spans="1:7" x14ac:dyDescent="0.3">
      <c r="E9" s="41"/>
    </row>
    <row r="10" spans="1:7" x14ac:dyDescent="0.3">
      <c r="E10" s="41"/>
    </row>
    <row r="11" spans="1:7" x14ac:dyDescent="0.3">
      <c r="A11" t="s">
        <v>251</v>
      </c>
      <c r="E11" s="41"/>
    </row>
    <row r="12" spans="1:7" x14ac:dyDescent="0.3">
      <c r="B12" s="19"/>
      <c r="C12" s="16"/>
      <c r="D12" s="16"/>
      <c r="E12" s="46" t="s">
        <v>17</v>
      </c>
      <c r="F12" t="s">
        <v>17</v>
      </c>
    </row>
    <row r="13" spans="1:7" x14ac:dyDescent="0.3">
      <c r="A13" s="16" t="s">
        <v>333</v>
      </c>
      <c r="B13" s="16">
        <v>1121</v>
      </c>
      <c r="C13" s="20" t="s">
        <v>17</v>
      </c>
      <c r="D13" s="16"/>
      <c r="E13" s="46">
        <v>70</v>
      </c>
      <c r="G13" t="s">
        <v>399</v>
      </c>
    </row>
    <row r="14" spans="1:7" x14ac:dyDescent="0.3">
      <c r="A14" s="16" t="s">
        <v>354</v>
      </c>
      <c r="B14" s="16">
        <v>1133</v>
      </c>
      <c r="C14" s="2" t="s">
        <v>17</v>
      </c>
      <c r="D14" s="16"/>
      <c r="E14" s="46">
        <v>100</v>
      </c>
      <c r="G14" t="s">
        <v>399</v>
      </c>
    </row>
    <row r="15" spans="1:7" x14ac:dyDescent="0.3">
      <c r="A15" s="16" t="s">
        <v>355</v>
      </c>
      <c r="B15" s="16">
        <v>1134</v>
      </c>
      <c r="C15" s="2" t="s">
        <v>17</v>
      </c>
      <c r="D15" s="16"/>
      <c r="E15" s="46">
        <v>1386.66</v>
      </c>
      <c r="G15" t="s">
        <v>399</v>
      </c>
    </row>
    <row r="16" spans="1:7" x14ac:dyDescent="0.3">
      <c r="B16" s="19"/>
      <c r="C16" s="16"/>
      <c r="D16" s="16"/>
      <c r="E16" s="46" t="s">
        <v>17</v>
      </c>
    </row>
    <row r="17" spans="1:7" x14ac:dyDescent="0.3">
      <c r="B17" s="19"/>
      <c r="C17" s="16"/>
      <c r="D17" s="16"/>
      <c r="E17" s="46"/>
    </row>
    <row r="18" spans="1:7" x14ac:dyDescent="0.3">
      <c r="A18" t="s">
        <v>252</v>
      </c>
      <c r="E18" s="46"/>
    </row>
    <row r="19" spans="1:7" ht="15.6" x14ac:dyDescent="0.3">
      <c r="A19" s="4" t="s">
        <v>300</v>
      </c>
      <c r="B19" s="146" t="s">
        <v>17</v>
      </c>
      <c r="E19" s="46">
        <v>210</v>
      </c>
      <c r="G19" t="s">
        <v>398</v>
      </c>
    </row>
    <row r="20" spans="1:7" ht="15.6" x14ac:dyDescent="0.3">
      <c r="A20" s="4" t="s">
        <v>357</v>
      </c>
      <c r="B20" s="146" t="s">
        <v>17</v>
      </c>
      <c r="E20" s="41">
        <v>15</v>
      </c>
      <c r="G20" t="s">
        <v>398</v>
      </c>
    </row>
    <row r="21" spans="1:7" x14ac:dyDescent="0.3">
      <c r="A21" t="s">
        <v>253</v>
      </c>
      <c r="C21" s="16"/>
      <c r="D21" s="16"/>
      <c r="E21" s="165">
        <f>E8-SUM(E13:E15)+SUM(E19:E20)</f>
        <v>21522.66</v>
      </c>
    </row>
    <row r="22" spans="1:7" x14ac:dyDescent="0.3">
      <c r="C22" s="16"/>
      <c r="D22" s="16"/>
      <c r="E22" s="165"/>
    </row>
    <row r="23" spans="1:7" x14ac:dyDescent="0.3">
      <c r="A23" t="s">
        <v>254</v>
      </c>
      <c r="C23" s="34"/>
      <c r="E23" s="46"/>
    </row>
    <row r="24" spans="1:7" x14ac:dyDescent="0.3">
      <c r="C24" s="16"/>
      <c r="D24" s="16"/>
      <c r="E24" s="165"/>
    </row>
    <row r="25" spans="1:7" x14ac:dyDescent="0.3">
      <c r="A25" t="s">
        <v>255</v>
      </c>
      <c r="E25" s="41" t="s">
        <v>256</v>
      </c>
    </row>
    <row r="26" spans="1:7" x14ac:dyDescent="0.3">
      <c r="A26" t="s">
        <v>259</v>
      </c>
      <c r="E26" s="41">
        <v>22134</v>
      </c>
    </row>
    <row r="27" spans="1:7" x14ac:dyDescent="0.3">
      <c r="A27" t="s">
        <v>257</v>
      </c>
      <c r="E27" s="41">
        <v>26171</v>
      </c>
    </row>
    <row r="28" spans="1:7" x14ac:dyDescent="0.3">
      <c r="A28" t="s">
        <v>258</v>
      </c>
      <c r="E28" s="41">
        <v>26782.19</v>
      </c>
    </row>
    <row r="29" spans="1:7" x14ac:dyDescent="0.3">
      <c r="A29" t="s">
        <v>260</v>
      </c>
      <c r="E29" s="41">
        <f>E26+E27-E28</f>
        <v>21522.81</v>
      </c>
      <c r="F29" s="157"/>
    </row>
    <row r="31" spans="1:7" x14ac:dyDescent="0.3">
      <c r="E31" s="157"/>
    </row>
    <row r="32" spans="1:7" x14ac:dyDescent="0.3">
      <c r="E32" s="157"/>
    </row>
    <row r="33" spans="5:5" x14ac:dyDescent="0.3">
      <c r="E33" s="157"/>
    </row>
    <row r="34" spans="5:5" x14ac:dyDescent="0.3">
      <c r="E34" s="157"/>
    </row>
  </sheetData>
  <pageMargins left="0.7" right="0.7" top="0.75" bottom="0.75" header="0.3" footer="0.3"/>
  <pageSetup paperSize="0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BF8C-736C-46D0-951E-1854F58C8C3C}">
  <dimension ref="A1"/>
  <sheetViews>
    <sheetView workbookViewId="0">
      <selection activeCell="K17" sqref="K17"/>
    </sheetView>
  </sheetViews>
  <sheetFormatPr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8F622-4673-44E3-AF28-ABBD4B0CB3B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59E96-0378-422B-BDF3-2E23BBD9573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6EF2-4B3F-4FDC-A60D-B39275D081E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B94F4-2B59-41B9-A730-46F159EE3857}">
  <dimension ref="A1:AK100"/>
  <sheetViews>
    <sheetView topLeftCell="E1" zoomScale="85" zoomScaleNormal="85" workbookViewId="0">
      <pane ySplit="1" topLeftCell="A8" activePane="bottomLeft" state="frozen"/>
      <selection pane="bottomLeft" activeCell="X33" sqref="X33"/>
    </sheetView>
  </sheetViews>
  <sheetFormatPr defaultColWidth="9.109375" defaultRowHeight="14.4" x14ac:dyDescent="0.3"/>
  <cols>
    <col min="1" max="1" width="10.6640625" style="17" bestFit="1" customWidth="1"/>
    <col min="2" max="2" width="36.44140625" style="17" customWidth="1"/>
    <col min="3" max="3" width="7.109375" style="17" bestFit="1" customWidth="1"/>
    <col min="4" max="4" width="12.109375" style="17" customWidth="1"/>
    <col min="5" max="5" width="9.109375" style="17"/>
    <col min="6" max="6" width="13.109375" style="17" bestFit="1" customWidth="1"/>
    <col min="7" max="11" width="9.109375" style="17"/>
    <col min="12" max="12" width="20" style="17" customWidth="1"/>
    <col min="13" max="13" width="12.33203125" style="17" customWidth="1"/>
    <col min="14" max="14" width="13.33203125" style="17" customWidth="1"/>
    <col min="15" max="16" width="9.109375" style="17"/>
    <col min="17" max="17" width="18" style="17" customWidth="1"/>
    <col min="18" max="18" width="9.109375" style="17"/>
    <col min="19" max="19" width="12.109375" style="17" bestFit="1" customWidth="1"/>
    <col min="20" max="20" width="29.33203125" style="17" bestFit="1" customWidth="1"/>
    <col min="21" max="33" width="9.109375" style="17"/>
    <col min="34" max="34" width="11.44140625" style="17" customWidth="1"/>
    <col min="35" max="35" width="15.44140625" style="17" bestFit="1" customWidth="1"/>
    <col min="36" max="16384" width="9.109375" style="17"/>
  </cols>
  <sheetData>
    <row r="1" spans="1:37" x14ac:dyDescent="0.3">
      <c r="A1" s="16" t="s">
        <v>1</v>
      </c>
      <c r="B1" s="16" t="s">
        <v>19</v>
      </c>
      <c r="C1" s="16" t="s">
        <v>20</v>
      </c>
      <c r="D1" s="16" t="s">
        <v>3</v>
      </c>
      <c r="E1" s="16" t="s">
        <v>4</v>
      </c>
      <c r="F1" s="16" t="s">
        <v>21</v>
      </c>
      <c r="G1" s="16" t="s">
        <v>22</v>
      </c>
      <c r="H1" s="16" t="s">
        <v>23</v>
      </c>
      <c r="I1" s="16" t="s">
        <v>24</v>
      </c>
      <c r="J1" s="16" t="s">
        <v>25</v>
      </c>
      <c r="K1" s="16" t="s">
        <v>26</v>
      </c>
      <c r="L1" s="16" t="s">
        <v>27</v>
      </c>
      <c r="M1" s="16" t="s">
        <v>28</v>
      </c>
      <c r="N1" s="16" t="s">
        <v>29</v>
      </c>
      <c r="O1" s="16" t="s">
        <v>30</v>
      </c>
      <c r="P1" s="16" t="s">
        <v>217</v>
      </c>
      <c r="Q1" s="16" t="s">
        <v>31</v>
      </c>
      <c r="R1" s="16" t="s">
        <v>32</v>
      </c>
      <c r="S1" s="16" t="s">
        <v>9</v>
      </c>
      <c r="T1" s="16" t="s">
        <v>33</v>
      </c>
      <c r="U1" s="16" t="s">
        <v>34</v>
      </c>
      <c r="V1" s="16" t="s">
        <v>35</v>
      </c>
      <c r="W1" s="16" t="s">
        <v>36</v>
      </c>
      <c r="X1" s="16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6" t="s">
        <v>42</v>
      </c>
      <c r="AD1" s="16" t="s">
        <v>43</v>
      </c>
      <c r="AE1" s="16" t="s">
        <v>10</v>
      </c>
      <c r="AF1" s="16" t="s">
        <v>44</v>
      </c>
      <c r="AG1" s="16" t="s">
        <v>45</v>
      </c>
      <c r="AH1" s="16" t="s">
        <v>46</v>
      </c>
      <c r="AI1" s="17" t="s">
        <v>47</v>
      </c>
      <c r="AJ1" s="17" t="s">
        <v>47</v>
      </c>
    </row>
    <row r="2" spans="1:37" x14ac:dyDescent="0.3">
      <c r="A2" s="156" t="s">
        <v>17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7" x14ac:dyDescent="0.3">
      <c r="A3" s="19">
        <v>43927</v>
      </c>
      <c r="B3" s="16" t="s">
        <v>268</v>
      </c>
      <c r="C3" s="16">
        <v>1065</v>
      </c>
      <c r="D3" s="2">
        <v>342.36</v>
      </c>
      <c r="E3" s="2"/>
      <c r="F3" s="2"/>
      <c r="G3" s="2">
        <v>285.5</v>
      </c>
      <c r="H3" s="2">
        <v>56.86</v>
      </c>
      <c r="I3" s="2"/>
      <c r="J3" s="2"/>
      <c r="K3" s="2"/>
      <c r="L3" s="2"/>
      <c r="M3" s="2"/>
      <c r="N3" s="2"/>
      <c r="O3" s="2"/>
      <c r="P3" s="2"/>
      <c r="Q3" s="2"/>
      <c r="R3" s="2"/>
      <c r="S3" s="16"/>
      <c r="T3" s="16"/>
      <c r="U3" s="2"/>
      <c r="V3" s="2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8">
        <f t="shared" ref="AI3:AI59" si="0">D3-SUM(E3:AH3)</f>
        <v>0</v>
      </c>
    </row>
    <row r="4" spans="1:37" x14ac:dyDescent="0.3">
      <c r="A4" s="19">
        <v>43927</v>
      </c>
      <c r="B4" s="16" t="s">
        <v>219</v>
      </c>
      <c r="C4" s="16">
        <v>1066</v>
      </c>
      <c r="D4" s="2">
        <v>71.2</v>
      </c>
      <c r="E4" s="2"/>
      <c r="F4" s="2"/>
      <c r="G4" s="2">
        <f>D4</f>
        <v>71.2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6"/>
      <c r="T4" s="16"/>
      <c r="U4" s="2"/>
      <c r="V4" s="2"/>
      <c r="W4" s="16"/>
      <c r="X4" s="2"/>
      <c r="Y4" s="16"/>
      <c r="Z4" s="16"/>
      <c r="AA4" s="16"/>
      <c r="AB4" s="2"/>
      <c r="AC4" s="16"/>
      <c r="AD4" s="16"/>
      <c r="AE4" s="2"/>
      <c r="AF4" s="2"/>
      <c r="AG4" s="2"/>
      <c r="AH4" s="2"/>
      <c r="AI4" s="18">
        <f t="shared" si="0"/>
        <v>0</v>
      </c>
      <c r="AJ4" s="18"/>
      <c r="AK4" s="18"/>
    </row>
    <row r="5" spans="1:37" x14ac:dyDescent="0.3">
      <c r="A5" s="19">
        <v>43947</v>
      </c>
      <c r="B5" s="16" t="s">
        <v>264</v>
      </c>
      <c r="C5" s="16">
        <v>1067</v>
      </c>
      <c r="D5" s="2">
        <v>40</v>
      </c>
      <c r="E5" s="2"/>
      <c r="F5" s="2"/>
      <c r="G5" s="2"/>
      <c r="I5" s="2"/>
      <c r="J5" s="2"/>
      <c r="K5" s="2"/>
      <c r="L5" s="2"/>
      <c r="M5" s="2"/>
      <c r="N5" s="2"/>
      <c r="O5" s="2"/>
      <c r="P5" s="2"/>
      <c r="Q5" s="2"/>
      <c r="R5" s="2"/>
      <c r="S5" s="16"/>
      <c r="T5" s="16"/>
      <c r="U5" s="2">
        <f>D5</f>
        <v>40</v>
      </c>
      <c r="V5" s="2"/>
      <c r="W5" s="16"/>
      <c r="X5" s="2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8">
        <f t="shared" si="0"/>
        <v>0</v>
      </c>
      <c r="AJ5" s="18"/>
      <c r="AK5" s="18"/>
    </row>
    <row r="6" spans="1:37" x14ac:dyDescent="0.3">
      <c r="A6" s="19">
        <v>43952</v>
      </c>
      <c r="B6" s="16" t="s">
        <v>266</v>
      </c>
      <c r="C6" s="16">
        <v>1068</v>
      </c>
      <c r="D6" s="2">
        <v>104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6"/>
      <c r="T6" s="16"/>
      <c r="U6" s="2">
        <f>D6</f>
        <v>104</v>
      </c>
      <c r="V6" s="2"/>
      <c r="W6" s="16"/>
      <c r="X6" s="2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8">
        <f t="shared" si="0"/>
        <v>0</v>
      </c>
      <c r="AJ6" s="18"/>
      <c r="AK6" s="18"/>
    </row>
    <row r="7" spans="1:37" x14ac:dyDescent="0.3">
      <c r="A7" s="19">
        <v>44317</v>
      </c>
      <c r="B7" s="16" t="s">
        <v>265</v>
      </c>
      <c r="C7" s="16">
        <v>1069</v>
      </c>
      <c r="D7" s="2">
        <v>208.02</v>
      </c>
      <c r="E7" s="2">
        <f>D7</f>
        <v>208.02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6"/>
      <c r="T7" s="16"/>
      <c r="U7" s="2"/>
      <c r="V7" s="2"/>
      <c r="W7" s="16"/>
      <c r="X7" s="2"/>
      <c r="Y7" s="16"/>
      <c r="Z7" s="16"/>
      <c r="AA7" s="16"/>
      <c r="AB7" s="16"/>
      <c r="AC7" s="16"/>
      <c r="AD7" s="16"/>
      <c r="AE7" s="16"/>
      <c r="AF7" s="16"/>
      <c r="AG7" s="16"/>
      <c r="AH7" s="2" t="s">
        <v>17</v>
      </c>
      <c r="AI7" s="18">
        <f t="shared" si="0"/>
        <v>0</v>
      </c>
      <c r="AJ7" s="18"/>
      <c r="AK7" s="18"/>
    </row>
    <row r="8" spans="1:37" x14ac:dyDescent="0.3">
      <c r="A8" s="19">
        <v>44316</v>
      </c>
      <c r="B8" s="16" t="s">
        <v>269</v>
      </c>
      <c r="C8" s="16">
        <v>1070</v>
      </c>
      <c r="D8" s="3">
        <v>843.33</v>
      </c>
      <c r="E8" s="3"/>
      <c r="F8" s="2"/>
      <c r="G8" s="2"/>
      <c r="H8" s="2"/>
      <c r="I8" s="2"/>
      <c r="J8" s="2"/>
      <c r="K8" s="2"/>
      <c r="L8" s="2"/>
      <c r="M8" s="2">
        <v>693.33</v>
      </c>
      <c r="N8" s="2"/>
      <c r="O8" s="2"/>
      <c r="P8" s="2"/>
      <c r="Q8" s="2"/>
      <c r="R8" s="2"/>
      <c r="S8" s="16"/>
      <c r="T8" s="16"/>
      <c r="U8" s="2"/>
      <c r="V8" s="2"/>
      <c r="W8" s="16"/>
      <c r="X8" s="2"/>
      <c r="Y8" s="16"/>
      <c r="Z8" s="16"/>
      <c r="AA8" s="16"/>
      <c r="AB8" s="2"/>
      <c r="AC8" s="16"/>
      <c r="AD8" s="16"/>
      <c r="AE8" s="16"/>
      <c r="AF8" s="16">
        <v>150</v>
      </c>
      <c r="AG8" s="16"/>
      <c r="AH8" s="16"/>
      <c r="AI8" s="18">
        <f t="shared" si="0"/>
        <v>0</v>
      </c>
      <c r="AJ8" s="18"/>
      <c r="AK8" s="18"/>
    </row>
    <row r="9" spans="1:37" x14ac:dyDescent="0.3">
      <c r="A9" s="19">
        <v>43951</v>
      </c>
      <c r="B9" s="16" t="s">
        <v>270</v>
      </c>
      <c r="C9" s="16">
        <v>1071</v>
      </c>
      <c r="D9" s="2">
        <v>270</v>
      </c>
      <c r="E9" s="2">
        <v>45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225</v>
      </c>
      <c r="R9" s="2"/>
      <c r="S9" s="16"/>
      <c r="T9" s="16"/>
      <c r="U9" s="2"/>
      <c r="V9" s="2"/>
      <c r="W9" s="2"/>
      <c r="X9" s="2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8">
        <f t="shared" si="0"/>
        <v>0</v>
      </c>
      <c r="AJ9" s="18"/>
      <c r="AK9" s="18"/>
    </row>
    <row r="10" spans="1:37" x14ac:dyDescent="0.3">
      <c r="A10" s="19">
        <v>43952</v>
      </c>
      <c r="B10" s="16" t="s">
        <v>271</v>
      </c>
      <c r="C10" s="16">
        <v>1072</v>
      </c>
      <c r="D10" s="2">
        <v>325.89</v>
      </c>
      <c r="E10" s="2"/>
      <c r="F10" s="2" t="s">
        <v>17</v>
      </c>
      <c r="G10" s="2">
        <v>284.91000000000003</v>
      </c>
      <c r="H10" s="2">
        <v>40.98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16"/>
      <c r="T10" s="16"/>
      <c r="U10" s="2"/>
      <c r="V10" s="2"/>
      <c r="W10" s="2"/>
      <c r="X10" s="2"/>
      <c r="Y10" s="16"/>
      <c r="Z10" s="16"/>
      <c r="AA10" s="16"/>
      <c r="AB10" s="16"/>
      <c r="AC10" s="16"/>
      <c r="AD10" s="16"/>
      <c r="AE10" s="16"/>
      <c r="AF10" s="16"/>
      <c r="AG10" s="16"/>
      <c r="AH10" s="2"/>
      <c r="AI10" s="18">
        <f t="shared" si="0"/>
        <v>0</v>
      </c>
      <c r="AJ10" s="18"/>
      <c r="AK10" s="18"/>
    </row>
    <row r="11" spans="1:37" x14ac:dyDescent="0.3">
      <c r="A11" s="19">
        <v>43952</v>
      </c>
      <c r="B11" s="16" t="s">
        <v>272</v>
      </c>
      <c r="C11" s="171">
        <v>1073</v>
      </c>
      <c r="D11" s="2">
        <v>71.2</v>
      </c>
      <c r="E11" s="3"/>
      <c r="F11" s="2" t="s">
        <v>17</v>
      </c>
      <c r="G11" s="2">
        <v>71.2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6"/>
      <c r="T11" s="16"/>
      <c r="U11" s="2"/>
      <c r="V11" s="2"/>
      <c r="W11" s="16"/>
      <c r="X11" s="2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8">
        <f t="shared" si="0"/>
        <v>0</v>
      </c>
      <c r="AJ11" s="18"/>
      <c r="AK11" s="18"/>
    </row>
    <row r="12" spans="1:37" x14ac:dyDescent="0.3">
      <c r="A12" s="19">
        <v>44330</v>
      </c>
      <c r="B12" s="16" t="s">
        <v>273</v>
      </c>
      <c r="C12" s="16">
        <v>1074</v>
      </c>
      <c r="D12" s="2">
        <v>125</v>
      </c>
      <c r="E12" s="3"/>
      <c r="F12" s="2"/>
      <c r="G12" s="2"/>
      <c r="H12" s="2"/>
      <c r="I12" s="2"/>
      <c r="J12" s="2"/>
      <c r="K12" s="2"/>
      <c r="L12" s="2"/>
      <c r="M12" s="2"/>
      <c r="N12" s="2"/>
      <c r="O12" s="2">
        <f>D12</f>
        <v>125</v>
      </c>
      <c r="P12" s="2"/>
      <c r="Q12" s="2"/>
      <c r="R12" s="2"/>
      <c r="S12" s="16"/>
      <c r="T12" s="16"/>
      <c r="U12" s="2"/>
      <c r="V12" s="2"/>
      <c r="W12" s="16"/>
      <c r="X12" s="2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8">
        <f t="shared" si="0"/>
        <v>0</v>
      </c>
      <c r="AJ12" s="18"/>
      <c r="AK12" s="18"/>
    </row>
    <row r="13" spans="1:37" x14ac:dyDescent="0.3">
      <c r="A13" s="19">
        <v>44330</v>
      </c>
      <c r="B13" s="16" t="s">
        <v>358</v>
      </c>
      <c r="C13" s="16">
        <v>1075</v>
      </c>
      <c r="D13" s="2">
        <v>530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6"/>
      <c r="T13" s="16"/>
      <c r="U13" s="2"/>
      <c r="V13" s="2"/>
      <c r="W13" s="16"/>
      <c r="X13" s="2"/>
      <c r="Y13" s="2"/>
      <c r="Z13" s="16"/>
      <c r="AA13" s="16"/>
      <c r="AB13" s="16"/>
      <c r="AC13" s="16"/>
      <c r="AD13" s="16"/>
      <c r="AE13" s="16"/>
      <c r="AF13" s="2">
        <f>D13</f>
        <v>530</v>
      </c>
      <c r="AG13" s="16"/>
      <c r="AH13" s="16"/>
      <c r="AI13" s="18">
        <f t="shared" si="0"/>
        <v>0</v>
      </c>
      <c r="AJ13" s="18"/>
      <c r="AK13" s="18"/>
    </row>
    <row r="14" spans="1:37" x14ac:dyDescent="0.3">
      <c r="A14" s="19">
        <v>43958</v>
      </c>
      <c r="B14" s="16" t="s">
        <v>359</v>
      </c>
      <c r="C14" s="16">
        <v>1076</v>
      </c>
      <c r="D14" s="2">
        <v>5660.09</v>
      </c>
      <c r="E14" s="2">
        <v>943.35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6"/>
      <c r="T14" s="16"/>
      <c r="U14" s="2"/>
      <c r="V14" s="2"/>
      <c r="W14" s="16"/>
      <c r="X14" s="2"/>
      <c r="Y14" s="2"/>
      <c r="Z14" s="16"/>
      <c r="AA14" s="16"/>
      <c r="AB14" s="16"/>
      <c r="AC14" s="16"/>
      <c r="AD14" s="16"/>
      <c r="AE14" s="16"/>
      <c r="AF14" s="16"/>
      <c r="AG14" s="16"/>
      <c r="AH14" s="16">
        <v>4716.74</v>
      </c>
      <c r="AI14" s="18">
        <f t="shared" si="0"/>
        <v>0</v>
      </c>
      <c r="AJ14" s="18"/>
      <c r="AK14" s="18"/>
    </row>
    <row r="15" spans="1:37" x14ac:dyDescent="0.3">
      <c r="A15" s="19">
        <v>44324</v>
      </c>
      <c r="B15" s="16" t="s">
        <v>293</v>
      </c>
      <c r="C15" s="16">
        <v>1077</v>
      </c>
      <c r="D15" s="2">
        <v>21.14</v>
      </c>
      <c r="E15" s="2"/>
      <c r="F15" s="2"/>
      <c r="G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6"/>
      <c r="T15" s="16"/>
      <c r="U15" s="2"/>
      <c r="V15" s="2"/>
      <c r="W15" s="16"/>
      <c r="X15" s="2"/>
      <c r="Y15" s="2"/>
      <c r="Z15" s="16"/>
      <c r="AA15" s="16"/>
      <c r="AB15" s="16"/>
      <c r="AC15" s="16"/>
      <c r="AD15" s="16"/>
      <c r="AE15" s="16"/>
      <c r="AF15" s="16"/>
      <c r="AG15" s="16"/>
      <c r="AH15" s="16">
        <v>21.14</v>
      </c>
      <c r="AI15" s="18">
        <f t="shared" si="0"/>
        <v>0</v>
      </c>
      <c r="AJ15" s="18"/>
      <c r="AK15" s="18"/>
    </row>
    <row r="16" spans="1:37" x14ac:dyDescent="0.3">
      <c r="A16" s="19">
        <v>44334</v>
      </c>
      <c r="B16" s="16" t="s">
        <v>294</v>
      </c>
      <c r="C16" s="16">
        <v>1078</v>
      </c>
      <c r="D16" s="2">
        <v>612</v>
      </c>
      <c r="E16" s="2">
        <v>102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6"/>
      <c r="T16" s="16"/>
      <c r="U16" s="2"/>
      <c r="V16" s="2"/>
      <c r="W16" s="16"/>
      <c r="X16" s="2"/>
      <c r="Y16" s="16"/>
      <c r="Z16" s="16"/>
      <c r="AA16" s="16"/>
      <c r="AB16" s="2"/>
      <c r="AC16" s="16"/>
      <c r="AD16" s="16"/>
      <c r="AE16" s="16"/>
      <c r="AF16" s="16">
        <v>510</v>
      </c>
      <c r="AG16" s="16"/>
      <c r="AH16" s="16"/>
      <c r="AI16" s="18">
        <f t="shared" si="0"/>
        <v>0</v>
      </c>
      <c r="AJ16" s="18"/>
      <c r="AK16" s="18"/>
    </row>
    <row r="17" spans="1:37" x14ac:dyDescent="0.3">
      <c r="A17" s="19">
        <v>44330</v>
      </c>
      <c r="B17" s="16" t="s">
        <v>295</v>
      </c>
      <c r="C17" s="16">
        <v>1079</v>
      </c>
      <c r="D17" s="2">
        <v>1130.17</v>
      </c>
      <c r="E17" s="2"/>
      <c r="F17" s="2"/>
      <c r="G17" s="2"/>
      <c r="H17" s="2"/>
      <c r="I17" s="2"/>
      <c r="J17" s="2">
        <v>347.29</v>
      </c>
      <c r="K17" s="2"/>
      <c r="L17" s="2"/>
      <c r="M17" s="2"/>
      <c r="N17" s="2"/>
      <c r="O17" s="2"/>
      <c r="P17" s="2"/>
      <c r="Q17" s="2"/>
      <c r="R17" s="2"/>
      <c r="S17" s="16"/>
      <c r="T17" s="16"/>
      <c r="U17" s="2"/>
      <c r="V17" s="2"/>
      <c r="W17" s="16"/>
      <c r="X17" s="2"/>
      <c r="Y17" s="16"/>
      <c r="Z17" s="16"/>
      <c r="AA17" s="16"/>
      <c r="AB17" s="16"/>
      <c r="AC17" s="16"/>
      <c r="AD17" s="16"/>
      <c r="AE17" s="16"/>
      <c r="AF17" s="16"/>
      <c r="AG17" s="16"/>
      <c r="AH17" s="2">
        <v>782.88</v>
      </c>
      <c r="AI17" s="18">
        <f t="shared" si="0"/>
        <v>0</v>
      </c>
      <c r="AJ17" s="18"/>
      <c r="AK17" s="18"/>
    </row>
    <row r="18" spans="1:37" x14ac:dyDescent="0.3">
      <c r="A18" s="19">
        <v>44336</v>
      </c>
      <c r="B18" s="16" t="s">
        <v>296</v>
      </c>
      <c r="C18" s="16">
        <v>1080</v>
      </c>
      <c r="D18" s="2">
        <v>170</v>
      </c>
      <c r="E18" s="2"/>
      <c r="F18" s="2"/>
      <c r="G18" s="2"/>
      <c r="H18" s="2"/>
      <c r="I18" s="2"/>
      <c r="J18" s="2"/>
      <c r="K18" s="2"/>
      <c r="L18" s="2"/>
      <c r="M18" s="16"/>
      <c r="N18" s="2"/>
      <c r="O18" s="2"/>
      <c r="P18" s="2"/>
      <c r="Q18" s="2"/>
      <c r="R18" s="2"/>
      <c r="S18" s="16"/>
      <c r="T18" s="16"/>
      <c r="U18" s="2"/>
      <c r="V18" s="2"/>
      <c r="W18" s="16"/>
      <c r="X18" s="2"/>
      <c r="Y18" s="16"/>
      <c r="Z18" s="16"/>
      <c r="AA18" s="16"/>
      <c r="AB18" s="16"/>
      <c r="AC18" s="16"/>
      <c r="AD18" s="16"/>
      <c r="AE18" s="16"/>
      <c r="AF18" s="16">
        <v>170</v>
      </c>
      <c r="AG18" s="16"/>
      <c r="AH18" s="2"/>
      <c r="AI18" s="18">
        <f t="shared" si="0"/>
        <v>0</v>
      </c>
      <c r="AJ18" s="18"/>
      <c r="AK18" s="18"/>
    </row>
    <row r="19" spans="1:37" x14ac:dyDescent="0.3">
      <c r="A19" s="19">
        <v>44348</v>
      </c>
      <c r="B19" s="16" t="s">
        <v>307</v>
      </c>
      <c r="C19" s="16">
        <v>1081</v>
      </c>
      <c r="D19" s="2">
        <v>843.33</v>
      </c>
      <c r="E19" s="2"/>
      <c r="F19" s="2"/>
      <c r="G19" s="2"/>
      <c r="H19" s="2"/>
      <c r="I19" s="2"/>
      <c r="J19" s="2"/>
      <c r="K19" s="2"/>
      <c r="L19" s="2"/>
      <c r="M19" s="2">
        <v>693.33</v>
      </c>
      <c r="N19" s="2"/>
      <c r="O19" s="2"/>
      <c r="P19" s="2"/>
      <c r="Q19" s="2"/>
      <c r="R19" s="2"/>
      <c r="S19" s="16"/>
      <c r="T19" s="16"/>
      <c r="U19" s="2"/>
      <c r="V19" s="2"/>
      <c r="W19" s="16"/>
      <c r="X19" s="2"/>
      <c r="Y19" s="16"/>
      <c r="Z19" s="16"/>
      <c r="AA19" s="16"/>
      <c r="AB19" s="16"/>
      <c r="AC19" s="16"/>
      <c r="AD19" s="16"/>
      <c r="AE19" s="16"/>
      <c r="AF19" s="16">
        <v>150</v>
      </c>
      <c r="AG19" s="16"/>
      <c r="AH19" s="2"/>
      <c r="AI19" s="18">
        <f t="shared" si="0"/>
        <v>0</v>
      </c>
      <c r="AJ19" s="18"/>
      <c r="AK19" s="18"/>
    </row>
    <row r="20" spans="1:37" x14ac:dyDescent="0.3">
      <c r="A20" s="19">
        <v>44347</v>
      </c>
      <c r="B20" s="16" t="s">
        <v>306</v>
      </c>
      <c r="C20" s="16">
        <v>1082</v>
      </c>
      <c r="D20" s="2">
        <v>180</v>
      </c>
      <c r="E20" s="2">
        <v>30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150</v>
      </c>
      <c r="R20" s="2"/>
      <c r="S20" s="2"/>
      <c r="T20" s="16"/>
      <c r="U20" s="2"/>
      <c r="V20" s="2"/>
      <c r="W20" s="2"/>
      <c r="X20" s="2"/>
      <c r="Y20" s="16"/>
      <c r="Z20" s="16"/>
      <c r="AA20" s="16"/>
      <c r="AB20" s="16"/>
      <c r="AC20" s="16"/>
      <c r="AD20" s="16"/>
      <c r="AE20" s="16"/>
      <c r="AF20" s="16"/>
      <c r="AG20" s="16"/>
      <c r="AH20" s="2"/>
      <c r="AI20" s="18">
        <f t="shared" si="0"/>
        <v>0</v>
      </c>
      <c r="AJ20" s="18"/>
      <c r="AK20" s="18"/>
    </row>
    <row r="21" spans="1:37" x14ac:dyDescent="0.3">
      <c r="A21" s="19">
        <v>44348</v>
      </c>
      <c r="B21" s="16" t="s">
        <v>297</v>
      </c>
      <c r="C21" s="16">
        <v>1083</v>
      </c>
      <c r="D21" s="2">
        <v>386.25</v>
      </c>
      <c r="E21" s="2"/>
      <c r="F21" s="2"/>
      <c r="G21" s="2">
        <v>333.65</v>
      </c>
      <c r="H21" s="2">
        <v>52.6</v>
      </c>
      <c r="I21" s="2"/>
      <c r="J21" s="2"/>
      <c r="K21" s="2"/>
      <c r="M21" s="2"/>
      <c r="N21" s="2"/>
      <c r="O21" s="2"/>
      <c r="P21" s="2"/>
      <c r="Q21" s="2"/>
      <c r="R21" s="2"/>
      <c r="S21" s="16"/>
      <c r="T21" s="16"/>
      <c r="U21" s="2"/>
      <c r="V21" s="2"/>
      <c r="W21" s="16"/>
      <c r="X21" s="2"/>
      <c r="Y21" s="16"/>
      <c r="Z21" s="16"/>
      <c r="AA21" s="16"/>
      <c r="AB21" s="16"/>
      <c r="AC21" s="16"/>
      <c r="AD21" s="16"/>
      <c r="AE21" s="16"/>
      <c r="AF21" s="16"/>
      <c r="AG21" s="16"/>
      <c r="AH21" s="2"/>
      <c r="AI21" s="18">
        <f t="shared" si="0"/>
        <v>0</v>
      </c>
      <c r="AJ21" s="18"/>
      <c r="AK21" s="18"/>
    </row>
    <row r="22" spans="1:37" x14ac:dyDescent="0.3">
      <c r="A22" s="19">
        <v>44348</v>
      </c>
      <c r="B22" s="16" t="s">
        <v>298</v>
      </c>
      <c r="C22" s="16">
        <v>1084</v>
      </c>
      <c r="D22" s="2">
        <v>83.2</v>
      </c>
      <c r="E22" s="2"/>
      <c r="F22" s="2"/>
      <c r="G22" s="2">
        <f>D22</f>
        <v>83.2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6"/>
      <c r="T22" s="16"/>
      <c r="U22" s="2"/>
      <c r="V22" s="2"/>
      <c r="W22" s="16"/>
      <c r="X22" s="2"/>
      <c r="Y22" s="16"/>
      <c r="Z22" s="16"/>
      <c r="AA22" s="16"/>
      <c r="AB22" s="2" t="s">
        <v>17</v>
      </c>
      <c r="AC22" s="16"/>
      <c r="AD22" s="16"/>
      <c r="AE22" s="16"/>
      <c r="AF22" s="16"/>
      <c r="AG22" s="16"/>
      <c r="AH22" s="2"/>
      <c r="AI22" s="18">
        <f t="shared" si="0"/>
        <v>0</v>
      </c>
      <c r="AJ22" s="18"/>
      <c r="AK22" s="18"/>
    </row>
    <row r="23" spans="1:37" x14ac:dyDescent="0.3">
      <c r="A23" s="19">
        <v>44358</v>
      </c>
      <c r="B23" s="16" t="s">
        <v>301</v>
      </c>
      <c r="C23" s="16">
        <v>1085</v>
      </c>
      <c r="D23" s="2">
        <v>185.4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6"/>
      <c r="T23" s="16"/>
      <c r="U23" s="2"/>
      <c r="V23" s="2"/>
      <c r="W23" s="16"/>
      <c r="X23" s="2"/>
      <c r="Y23" s="16"/>
      <c r="Z23" s="16"/>
      <c r="AA23" s="16"/>
      <c r="AB23" s="2">
        <v>185.4</v>
      </c>
      <c r="AC23" s="16"/>
      <c r="AD23" s="16"/>
      <c r="AE23" s="16"/>
      <c r="AF23" s="16"/>
      <c r="AG23" s="16"/>
      <c r="AH23" s="2"/>
      <c r="AI23" s="18">
        <f t="shared" si="0"/>
        <v>0</v>
      </c>
      <c r="AJ23" s="18"/>
      <c r="AK23" s="18"/>
    </row>
    <row r="24" spans="1:37" x14ac:dyDescent="0.3">
      <c r="A24" s="19">
        <v>44378</v>
      </c>
      <c r="B24" s="16" t="s">
        <v>302</v>
      </c>
      <c r="C24" s="16">
        <v>1086</v>
      </c>
      <c r="D24" s="2">
        <v>429.86</v>
      </c>
      <c r="E24" s="2"/>
      <c r="F24" s="16"/>
      <c r="G24" s="16">
        <v>335.83</v>
      </c>
      <c r="H24" s="2">
        <v>94.03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2"/>
      <c r="AI24" s="18">
        <f t="shared" si="0"/>
        <v>0</v>
      </c>
      <c r="AK24" s="18"/>
    </row>
    <row r="25" spans="1:37" x14ac:dyDescent="0.3">
      <c r="A25" s="19"/>
      <c r="B25" s="16" t="s">
        <v>303</v>
      </c>
      <c r="C25" s="16">
        <v>1087</v>
      </c>
      <c r="D25" s="2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6"/>
      <c r="T25" s="16"/>
      <c r="U25" s="2"/>
      <c r="V25" s="2"/>
      <c r="W25" s="16"/>
      <c r="X25" s="2"/>
      <c r="Y25" s="16"/>
      <c r="Z25" s="16"/>
      <c r="AA25" s="16"/>
      <c r="AB25" s="2"/>
      <c r="AC25" s="16"/>
      <c r="AD25" s="16"/>
      <c r="AE25" s="16"/>
      <c r="AF25" s="16"/>
      <c r="AG25" s="16"/>
      <c r="AH25" s="2"/>
      <c r="AI25" s="18">
        <f t="shared" si="0"/>
        <v>0</v>
      </c>
      <c r="AJ25" s="18"/>
      <c r="AK25" s="18"/>
    </row>
    <row r="26" spans="1:37" x14ac:dyDescent="0.3">
      <c r="A26" s="19">
        <v>44378</v>
      </c>
      <c r="B26" s="16" t="s">
        <v>304</v>
      </c>
      <c r="C26" s="21">
        <v>1088</v>
      </c>
      <c r="D26" s="2">
        <v>84</v>
      </c>
      <c r="E26" s="2"/>
      <c r="F26" s="2"/>
      <c r="G26" s="2">
        <f>D26</f>
        <v>84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6"/>
      <c r="T26" s="16"/>
      <c r="U26" s="2"/>
      <c r="V26" s="2"/>
      <c r="W26" s="16"/>
      <c r="X26" s="2"/>
      <c r="Y26" s="16"/>
      <c r="Z26" s="16"/>
      <c r="AA26" s="16"/>
      <c r="AB26" s="2"/>
      <c r="AC26" s="16"/>
      <c r="AD26" s="16"/>
      <c r="AE26" s="16"/>
      <c r="AF26" s="16"/>
      <c r="AG26" s="16"/>
      <c r="AH26" s="16"/>
      <c r="AI26" s="18">
        <f t="shared" si="0"/>
        <v>0</v>
      </c>
      <c r="AJ26" s="18"/>
      <c r="AK26" s="18"/>
    </row>
    <row r="27" spans="1:37" x14ac:dyDescent="0.3">
      <c r="A27" s="19">
        <v>44377</v>
      </c>
      <c r="B27" s="16" t="s">
        <v>305</v>
      </c>
      <c r="C27" s="21">
        <v>1089</v>
      </c>
      <c r="D27" s="2">
        <v>180</v>
      </c>
      <c r="E27" s="2">
        <v>30</v>
      </c>
      <c r="F27" s="2"/>
      <c r="G27" s="2"/>
      <c r="I27" s="2"/>
      <c r="J27" s="2"/>
      <c r="K27" s="2"/>
      <c r="L27" s="2"/>
      <c r="M27" s="2"/>
      <c r="N27" s="2"/>
      <c r="O27" s="2"/>
      <c r="P27" s="2"/>
      <c r="Q27" s="2">
        <v>150</v>
      </c>
      <c r="R27" s="2"/>
      <c r="S27" s="16"/>
      <c r="T27" s="16"/>
      <c r="U27" s="2"/>
      <c r="V27" s="2"/>
      <c r="W27" s="16"/>
      <c r="X27" s="2"/>
      <c r="Y27" s="16"/>
      <c r="Z27" s="16"/>
      <c r="AA27" s="16"/>
      <c r="AB27" s="2"/>
      <c r="AC27" s="16"/>
      <c r="AD27" s="16"/>
      <c r="AE27" s="16"/>
      <c r="AF27" s="16"/>
      <c r="AG27" s="2"/>
      <c r="AH27" s="2"/>
      <c r="AI27" s="18">
        <f t="shared" si="0"/>
        <v>0</v>
      </c>
      <c r="AJ27" s="18"/>
      <c r="AK27" s="18"/>
    </row>
    <row r="28" spans="1:37" x14ac:dyDescent="0.3">
      <c r="A28" s="19">
        <v>44380</v>
      </c>
      <c r="B28" s="16" t="s">
        <v>361</v>
      </c>
      <c r="C28" s="21">
        <v>1090</v>
      </c>
      <c r="D28" s="2">
        <v>843.33</v>
      </c>
      <c r="E28" s="2"/>
      <c r="F28" s="2"/>
      <c r="G28" s="2"/>
      <c r="H28" s="2"/>
      <c r="I28" s="2"/>
      <c r="J28" s="2"/>
      <c r="K28" s="2"/>
      <c r="L28" s="2"/>
      <c r="M28" s="2">
        <v>693.33</v>
      </c>
      <c r="N28" s="2"/>
      <c r="O28" s="2"/>
      <c r="P28" s="2"/>
      <c r="Q28" s="2"/>
      <c r="R28" s="2"/>
      <c r="S28" s="16"/>
      <c r="T28" s="16"/>
      <c r="U28" s="2"/>
      <c r="V28" s="2"/>
      <c r="W28" s="16"/>
      <c r="X28" s="2"/>
      <c r="Y28" s="16"/>
      <c r="Z28" s="16"/>
      <c r="AA28" s="16"/>
      <c r="AB28" s="2"/>
      <c r="AC28" s="16"/>
      <c r="AD28" s="16"/>
      <c r="AE28" s="16"/>
      <c r="AF28" s="16">
        <v>150</v>
      </c>
      <c r="AG28" s="16"/>
      <c r="AH28" s="16"/>
      <c r="AI28" s="18">
        <f t="shared" si="0"/>
        <v>0</v>
      </c>
      <c r="AJ28" s="18"/>
      <c r="AK28" s="18"/>
    </row>
    <row r="29" spans="1:37" x14ac:dyDescent="0.3">
      <c r="A29" s="19">
        <v>44373</v>
      </c>
      <c r="B29" s="16" t="s">
        <v>308</v>
      </c>
      <c r="C29" s="21">
        <v>1091</v>
      </c>
      <c r="D29" s="2">
        <v>65</v>
      </c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6"/>
      <c r="T29" s="16"/>
      <c r="U29" s="2">
        <f>D29</f>
        <v>65</v>
      </c>
      <c r="V29" s="2"/>
      <c r="W29" s="16"/>
      <c r="X29" s="2"/>
      <c r="Y29" s="16"/>
      <c r="Z29" s="16"/>
      <c r="AA29" s="16"/>
      <c r="AB29" s="2"/>
      <c r="AC29" s="16"/>
      <c r="AD29" s="16"/>
      <c r="AE29" s="16"/>
      <c r="AF29" s="16"/>
      <c r="AG29" s="16"/>
      <c r="AH29" s="2"/>
      <c r="AI29" s="18">
        <f t="shared" si="0"/>
        <v>0</v>
      </c>
      <c r="AJ29" s="18"/>
      <c r="AK29" s="18"/>
    </row>
    <row r="30" spans="1:37" x14ac:dyDescent="0.3">
      <c r="A30" s="19">
        <v>44406</v>
      </c>
      <c r="B30" s="16" t="s">
        <v>309</v>
      </c>
      <c r="C30" s="21">
        <v>1092</v>
      </c>
      <c r="D30" s="2">
        <v>180</v>
      </c>
      <c r="E30" s="3">
        <v>30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150</v>
      </c>
      <c r="R30" s="2"/>
      <c r="S30" s="16"/>
      <c r="T30" s="16"/>
      <c r="U30" s="2"/>
      <c r="V30" s="2"/>
      <c r="W30" s="16"/>
      <c r="X30" s="2"/>
      <c r="Y30" s="16"/>
      <c r="Z30" s="16"/>
      <c r="AA30" s="16"/>
      <c r="AB30" s="2"/>
      <c r="AC30" s="16"/>
      <c r="AD30" s="16"/>
      <c r="AE30" s="16"/>
      <c r="AF30" s="16"/>
      <c r="AG30" s="16"/>
      <c r="AH30" s="2"/>
      <c r="AI30" s="18">
        <f t="shared" si="0"/>
        <v>0</v>
      </c>
      <c r="AJ30" s="18"/>
      <c r="AK30" s="18"/>
    </row>
    <row r="31" spans="1:37" x14ac:dyDescent="0.3">
      <c r="A31" s="19">
        <v>44409</v>
      </c>
      <c r="B31" s="16" t="s">
        <v>310</v>
      </c>
      <c r="C31" s="21">
        <v>1093</v>
      </c>
      <c r="D31" s="2">
        <v>327.52999999999997</v>
      </c>
      <c r="E31" s="2"/>
      <c r="F31" s="2"/>
      <c r="G31" s="2">
        <v>286.69</v>
      </c>
      <c r="H31" s="2">
        <v>40.840000000000003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16"/>
      <c r="T31" s="16"/>
      <c r="U31" s="2"/>
      <c r="V31" s="2"/>
      <c r="W31" s="16"/>
      <c r="X31" s="2"/>
      <c r="Y31" s="16"/>
      <c r="Z31" s="16"/>
      <c r="AA31" s="16"/>
      <c r="AB31" s="2"/>
      <c r="AC31" s="16"/>
      <c r="AD31" s="16"/>
      <c r="AE31" s="16"/>
      <c r="AF31" s="16"/>
      <c r="AG31" s="16"/>
      <c r="AH31" s="16"/>
      <c r="AI31" s="18">
        <f t="shared" si="0"/>
        <v>0</v>
      </c>
      <c r="AJ31" s="18"/>
      <c r="AK31" s="18"/>
    </row>
    <row r="32" spans="1:37" x14ac:dyDescent="0.3">
      <c r="A32" s="19">
        <v>44409</v>
      </c>
      <c r="B32" s="16" t="s">
        <v>311</v>
      </c>
      <c r="C32" s="21">
        <v>1094</v>
      </c>
      <c r="D32" s="2">
        <v>71.8</v>
      </c>
      <c r="E32" s="2"/>
      <c r="F32" s="2"/>
      <c r="G32" s="2">
        <f>D32</f>
        <v>71.8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6"/>
      <c r="U32" s="2"/>
      <c r="V32" s="2"/>
      <c r="W32" s="2"/>
      <c r="X32" s="2"/>
      <c r="Y32" s="16"/>
      <c r="Z32" s="16"/>
      <c r="AA32" s="16"/>
      <c r="AB32" s="2"/>
      <c r="AC32" s="16"/>
      <c r="AD32" s="16"/>
      <c r="AE32" s="16"/>
      <c r="AF32" s="16"/>
      <c r="AG32" s="16"/>
      <c r="AH32" s="16"/>
      <c r="AI32" s="18">
        <f t="shared" si="0"/>
        <v>0</v>
      </c>
      <c r="AJ32" s="18"/>
      <c r="AK32" s="18"/>
    </row>
    <row r="33" spans="1:37" x14ac:dyDescent="0.3">
      <c r="A33" s="19">
        <v>44372</v>
      </c>
      <c r="B33" s="16" t="s">
        <v>360</v>
      </c>
      <c r="C33" s="21">
        <v>1095</v>
      </c>
      <c r="D33" s="2">
        <v>525</v>
      </c>
      <c r="E33" s="2"/>
      <c r="F33" s="2"/>
      <c r="G33" s="2"/>
      <c r="H33" s="2"/>
      <c r="I33" s="2"/>
      <c r="J33" s="2"/>
      <c r="K33" s="2"/>
      <c r="L33" s="2"/>
      <c r="M33" s="16"/>
      <c r="N33" s="2"/>
      <c r="O33" s="2"/>
      <c r="P33" s="2"/>
      <c r="Q33" s="2"/>
      <c r="R33" s="2"/>
      <c r="S33" s="16"/>
      <c r="T33" s="16"/>
      <c r="U33" s="2"/>
      <c r="V33" s="2"/>
      <c r="W33" s="16"/>
      <c r="X33" s="2"/>
      <c r="Y33" s="16"/>
      <c r="Z33" s="16"/>
      <c r="AA33" s="16"/>
      <c r="AB33" s="2"/>
      <c r="AC33" s="16"/>
      <c r="AD33" s="16"/>
      <c r="AE33" s="16"/>
      <c r="AF33" s="2">
        <v>525</v>
      </c>
      <c r="AG33" s="16"/>
      <c r="AH33" s="16"/>
      <c r="AI33" s="18">
        <f t="shared" si="0"/>
        <v>0</v>
      </c>
      <c r="AJ33" s="18"/>
      <c r="AK33" s="18"/>
    </row>
    <row r="34" spans="1:37" x14ac:dyDescent="0.3">
      <c r="A34" s="19">
        <v>44413</v>
      </c>
      <c r="B34" s="16" t="s">
        <v>312</v>
      </c>
      <c r="C34" s="21">
        <v>1096</v>
      </c>
      <c r="D34" s="2">
        <v>193</v>
      </c>
      <c r="E34" s="2"/>
      <c r="F34" s="2"/>
      <c r="G34" s="2"/>
      <c r="H34" s="2"/>
      <c r="I34" s="2"/>
      <c r="J34" s="2"/>
      <c r="K34" s="2"/>
      <c r="L34" s="2"/>
      <c r="M34" s="2"/>
      <c r="N34" s="2">
        <v>193</v>
      </c>
      <c r="O34" s="2"/>
      <c r="P34" s="2"/>
      <c r="Q34" s="2"/>
      <c r="R34" s="2"/>
      <c r="S34" s="16"/>
      <c r="T34" s="16"/>
      <c r="U34" s="2"/>
      <c r="V34" s="2"/>
      <c r="W34" s="16"/>
      <c r="X34" s="2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8">
        <f t="shared" si="0"/>
        <v>0</v>
      </c>
      <c r="AJ34" s="18"/>
      <c r="AK34" s="18"/>
    </row>
    <row r="35" spans="1:37" x14ac:dyDescent="0.3">
      <c r="A35" s="19">
        <v>44427</v>
      </c>
      <c r="B35" s="16" t="s">
        <v>316</v>
      </c>
      <c r="C35" s="21">
        <v>1097</v>
      </c>
      <c r="D35" s="2">
        <v>1686.66</v>
      </c>
      <c r="E35" s="2"/>
      <c r="F35" s="2"/>
      <c r="G35" s="2"/>
      <c r="H35" s="2"/>
      <c r="I35" s="2"/>
      <c r="J35" s="2"/>
      <c r="K35" s="2"/>
      <c r="L35" s="2"/>
      <c r="M35" s="2">
        <v>1386.66</v>
      </c>
      <c r="N35" s="2"/>
      <c r="O35" s="2"/>
      <c r="P35" s="2"/>
      <c r="Q35" s="2">
        <v>300</v>
      </c>
      <c r="R35" s="2"/>
      <c r="S35" s="16"/>
      <c r="T35" s="16"/>
      <c r="U35" s="2"/>
      <c r="V35" s="2"/>
      <c r="W35" s="16"/>
      <c r="X35" s="2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8">
        <f t="shared" si="0"/>
        <v>0</v>
      </c>
      <c r="AJ35" s="18"/>
      <c r="AK35" s="18"/>
    </row>
    <row r="36" spans="1:37" x14ac:dyDescent="0.3">
      <c r="A36" s="19">
        <v>44440</v>
      </c>
      <c r="B36" s="16" t="s">
        <v>317</v>
      </c>
      <c r="C36" s="21">
        <v>1098</v>
      </c>
      <c r="D36" s="3">
        <v>288.13</v>
      </c>
      <c r="E36" s="2"/>
      <c r="F36" s="2"/>
      <c r="G36" s="2">
        <v>262.13</v>
      </c>
      <c r="H36" s="2">
        <v>26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16"/>
      <c r="T36" s="16"/>
      <c r="U36" s="2"/>
      <c r="V36" s="2"/>
      <c r="W36" s="16"/>
      <c r="X36" s="2"/>
      <c r="Y36" s="16"/>
      <c r="Z36" s="16"/>
      <c r="AA36" s="16"/>
      <c r="AB36" s="2"/>
      <c r="AC36" s="16"/>
      <c r="AD36" s="16"/>
      <c r="AE36" s="16"/>
      <c r="AF36" s="16"/>
      <c r="AG36" s="16"/>
      <c r="AH36" s="16"/>
      <c r="AI36" s="18">
        <f t="shared" si="0"/>
        <v>0</v>
      </c>
      <c r="AJ36" s="18"/>
      <c r="AK36" s="18"/>
    </row>
    <row r="37" spans="1:37" x14ac:dyDescent="0.3">
      <c r="A37" s="19">
        <v>44440</v>
      </c>
      <c r="B37" s="16" t="s">
        <v>362</v>
      </c>
      <c r="C37" s="21">
        <v>1099</v>
      </c>
      <c r="D37" s="3">
        <v>65.400000000000006</v>
      </c>
      <c r="E37" s="2"/>
      <c r="F37" s="2"/>
      <c r="G37" s="2">
        <v>65.400000000000006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6"/>
      <c r="T37" s="16"/>
      <c r="U37" s="2"/>
      <c r="V37" s="2"/>
      <c r="W37" s="16"/>
      <c r="X37" s="2"/>
      <c r="Y37" s="16"/>
      <c r="Z37" s="16"/>
      <c r="AA37" s="16"/>
      <c r="AB37" s="2"/>
      <c r="AC37" s="16"/>
      <c r="AD37" s="16"/>
      <c r="AE37" s="16"/>
      <c r="AF37" s="16"/>
      <c r="AG37" s="16"/>
      <c r="AH37" s="16"/>
      <c r="AI37" s="18">
        <f t="shared" si="0"/>
        <v>0</v>
      </c>
      <c r="AJ37" s="18"/>
      <c r="AK37" s="18"/>
    </row>
    <row r="38" spans="1:37" x14ac:dyDescent="0.3">
      <c r="A38" s="19">
        <v>44468</v>
      </c>
      <c r="B38" s="16" t="s">
        <v>320</v>
      </c>
      <c r="C38" s="21">
        <v>1100</v>
      </c>
      <c r="D38" s="2">
        <v>360</v>
      </c>
      <c r="E38" s="2">
        <v>60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300</v>
      </c>
      <c r="R38" s="2"/>
      <c r="S38" s="16"/>
      <c r="T38" s="16"/>
      <c r="U38" s="2"/>
      <c r="V38" s="2"/>
      <c r="W38" s="16"/>
      <c r="X38" s="2"/>
      <c r="Y38" s="16"/>
      <c r="Z38" s="16"/>
      <c r="AA38" s="16"/>
      <c r="AB38" s="2"/>
      <c r="AC38" s="16"/>
      <c r="AD38" s="16"/>
      <c r="AE38" s="16"/>
      <c r="AF38" s="16"/>
      <c r="AG38" s="16"/>
      <c r="AH38" s="2"/>
      <c r="AI38" s="18">
        <f t="shared" si="0"/>
        <v>0</v>
      </c>
      <c r="AJ38" s="18"/>
      <c r="AK38" s="18"/>
    </row>
    <row r="39" spans="1:37" x14ac:dyDescent="0.3">
      <c r="A39" s="19">
        <v>44474</v>
      </c>
      <c r="B39" s="16" t="s">
        <v>319</v>
      </c>
      <c r="C39" s="21">
        <v>1101</v>
      </c>
      <c r="D39" s="2">
        <v>467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467</v>
      </c>
      <c r="T39" s="16"/>
      <c r="U39" s="2"/>
      <c r="V39" s="2"/>
      <c r="W39" s="16"/>
      <c r="X39" s="2"/>
      <c r="Y39" s="16"/>
      <c r="Z39" s="16"/>
      <c r="AA39" s="16"/>
      <c r="AB39" s="2"/>
      <c r="AC39" s="16"/>
      <c r="AD39" s="16"/>
      <c r="AE39" s="16"/>
      <c r="AF39" s="16"/>
      <c r="AG39" s="16"/>
      <c r="AH39" s="16"/>
      <c r="AI39" s="18">
        <f t="shared" si="0"/>
        <v>0</v>
      </c>
      <c r="AJ39" s="18"/>
      <c r="AK39" s="18"/>
    </row>
    <row r="40" spans="1:37" x14ac:dyDescent="0.3">
      <c r="A40" s="19">
        <v>44470</v>
      </c>
      <c r="B40" s="16" t="s">
        <v>364</v>
      </c>
      <c r="C40" s="21">
        <v>1102</v>
      </c>
      <c r="D40" s="2">
        <v>359.45</v>
      </c>
      <c r="E40" s="2"/>
      <c r="F40" s="2"/>
      <c r="G40" s="2">
        <v>333.45</v>
      </c>
      <c r="H40" s="2">
        <v>26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16"/>
      <c r="T40" s="16"/>
      <c r="U40" s="2"/>
      <c r="V40" s="2"/>
      <c r="W40" s="2"/>
      <c r="X40" s="2"/>
      <c r="Y40" s="16"/>
      <c r="Z40" s="16"/>
      <c r="AA40" s="16"/>
      <c r="AB40" s="2"/>
      <c r="AC40" s="16"/>
      <c r="AD40" s="2"/>
      <c r="AE40" s="16"/>
      <c r="AF40" s="16"/>
      <c r="AG40" s="16"/>
      <c r="AH40" s="16"/>
      <c r="AI40" s="18">
        <f t="shared" si="0"/>
        <v>0</v>
      </c>
      <c r="AJ40" s="18"/>
      <c r="AK40" s="18"/>
    </row>
    <row r="41" spans="1:37" x14ac:dyDescent="0.3">
      <c r="A41" s="19">
        <v>44470</v>
      </c>
      <c r="B41" s="16" t="s">
        <v>365</v>
      </c>
      <c r="C41" s="16">
        <v>1103</v>
      </c>
      <c r="D41" s="2">
        <v>83.4</v>
      </c>
      <c r="E41" s="2"/>
      <c r="F41" s="2"/>
      <c r="G41" s="2">
        <f>D41</f>
        <v>83.4</v>
      </c>
      <c r="H41" s="2"/>
      <c r="I41" s="2"/>
      <c r="J41" s="2"/>
      <c r="K41" s="2"/>
      <c r="L41" s="2"/>
      <c r="M41" s="2"/>
      <c r="N41" s="16"/>
      <c r="O41" s="2"/>
      <c r="P41" s="2"/>
      <c r="Q41" s="2"/>
      <c r="R41" s="2"/>
      <c r="S41" s="16"/>
      <c r="T41" s="16"/>
      <c r="U41" s="2"/>
      <c r="V41" s="2"/>
      <c r="W41" s="16"/>
      <c r="X41" s="16"/>
      <c r="Y41" s="16"/>
      <c r="Z41" s="16"/>
      <c r="AA41" s="16"/>
      <c r="AB41" s="2"/>
      <c r="AC41" s="16"/>
      <c r="AD41" s="16"/>
      <c r="AE41" s="16"/>
      <c r="AF41" s="16"/>
      <c r="AG41" s="16"/>
      <c r="AH41" s="2"/>
      <c r="AI41" s="18">
        <f t="shared" si="0"/>
        <v>0</v>
      </c>
      <c r="AJ41" s="18"/>
      <c r="AK41" s="18"/>
    </row>
    <row r="42" spans="1:37" ht="15" customHeight="1" x14ac:dyDescent="0.3">
      <c r="A42" s="19">
        <v>44499</v>
      </c>
      <c r="B42" s="16" t="s">
        <v>366</v>
      </c>
      <c r="C42" s="16">
        <v>1104</v>
      </c>
      <c r="D42" s="2">
        <v>90</v>
      </c>
      <c r="E42" s="2">
        <v>15</v>
      </c>
      <c r="F42" s="2"/>
      <c r="G42" s="2"/>
      <c r="H42" s="2"/>
      <c r="I42" s="2"/>
      <c r="J42" s="2"/>
      <c r="K42" s="2"/>
      <c r="L42" s="2"/>
      <c r="M42" s="2" t="s">
        <v>17</v>
      </c>
      <c r="N42" s="2"/>
      <c r="O42" s="2"/>
      <c r="P42" s="2"/>
      <c r="Q42" s="2">
        <v>75</v>
      </c>
      <c r="R42" s="2"/>
      <c r="S42" s="16"/>
      <c r="T42" s="16"/>
      <c r="U42" s="2"/>
      <c r="V42" s="2"/>
      <c r="W42" s="16"/>
      <c r="X42" s="2"/>
      <c r="Y42" s="16"/>
      <c r="Z42" s="16"/>
      <c r="AA42" s="16"/>
      <c r="AB42" s="2"/>
      <c r="AC42" s="16"/>
      <c r="AD42" s="16"/>
      <c r="AE42" s="16"/>
      <c r="AF42" s="16"/>
      <c r="AG42" s="16"/>
      <c r="AH42" s="16"/>
      <c r="AI42" s="18">
        <f t="shared" si="0"/>
        <v>0</v>
      </c>
      <c r="AJ42" s="18"/>
      <c r="AK42" s="18"/>
    </row>
    <row r="43" spans="1:37" ht="15" customHeight="1" x14ac:dyDescent="0.3">
      <c r="A43" s="19">
        <v>44501</v>
      </c>
      <c r="B43" s="16" t="s">
        <v>322</v>
      </c>
      <c r="C43" s="16">
        <v>1105</v>
      </c>
      <c r="D43" s="2">
        <v>432.07</v>
      </c>
      <c r="E43" s="2"/>
      <c r="F43" s="2"/>
      <c r="G43" s="2">
        <v>387.47</v>
      </c>
      <c r="H43" s="2">
        <v>44.6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16"/>
      <c r="T43" s="16"/>
      <c r="U43" s="2"/>
      <c r="V43" s="2"/>
      <c r="W43" s="16"/>
      <c r="X43" s="2"/>
      <c r="Y43" s="16"/>
      <c r="Z43" s="16"/>
      <c r="AA43" s="16"/>
      <c r="AB43" s="2"/>
      <c r="AC43" s="16" t="s">
        <v>17</v>
      </c>
      <c r="AD43" s="16"/>
      <c r="AE43" s="16"/>
      <c r="AF43" s="16"/>
      <c r="AG43" s="16"/>
      <c r="AH43" s="16"/>
      <c r="AI43" s="18">
        <f t="shared" si="0"/>
        <v>0</v>
      </c>
      <c r="AJ43" s="18"/>
      <c r="AK43" s="18"/>
    </row>
    <row r="44" spans="1:37" ht="15" customHeight="1" x14ac:dyDescent="0.3">
      <c r="A44" s="19">
        <v>44501</v>
      </c>
      <c r="B44" s="16" t="s">
        <v>363</v>
      </c>
      <c r="C44" s="16">
        <v>1106</v>
      </c>
      <c r="D44" s="2">
        <v>96.8</v>
      </c>
      <c r="E44" s="2"/>
      <c r="F44" s="2"/>
      <c r="G44" s="2">
        <f>D44</f>
        <v>96.8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6"/>
      <c r="T44" s="16"/>
      <c r="U44" s="2"/>
      <c r="V44" s="2"/>
      <c r="W44" s="16"/>
      <c r="X44" s="2"/>
      <c r="Y44" s="16"/>
      <c r="Z44" s="16"/>
      <c r="AA44" s="16"/>
      <c r="AB44" s="2"/>
      <c r="AC44" s="16"/>
      <c r="AD44" s="16"/>
      <c r="AE44" s="16"/>
      <c r="AF44" s="16"/>
      <c r="AG44" s="16"/>
      <c r="AH44" s="16"/>
      <c r="AI44" s="18">
        <f t="shared" si="0"/>
        <v>0</v>
      </c>
      <c r="AJ44" s="18"/>
      <c r="AK44" s="18"/>
    </row>
    <row r="45" spans="1:37" ht="15" customHeight="1" x14ac:dyDescent="0.3">
      <c r="A45" s="19">
        <v>44501</v>
      </c>
      <c r="B45" s="16" t="s">
        <v>323</v>
      </c>
      <c r="C45" s="16">
        <v>1107</v>
      </c>
      <c r="D45" s="2">
        <v>40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6"/>
      <c r="T45" s="16"/>
      <c r="U45" s="2"/>
      <c r="V45" s="2"/>
      <c r="W45" s="16"/>
      <c r="X45" s="2"/>
      <c r="Y45" s="16"/>
      <c r="Z45" s="16"/>
      <c r="AA45" s="16"/>
      <c r="AB45" s="2"/>
      <c r="AC45" s="16"/>
      <c r="AD45" s="16"/>
      <c r="AE45" s="16"/>
      <c r="AF45" s="16">
        <v>40</v>
      </c>
      <c r="AG45" s="16"/>
      <c r="AH45" s="16"/>
      <c r="AI45" s="18">
        <f t="shared" si="0"/>
        <v>0</v>
      </c>
      <c r="AJ45" s="18"/>
      <c r="AK45" s="18"/>
    </row>
    <row r="46" spans="1:37" ht="15" customHeight="1" x14ac:dyDescent="0.3">
      <c r="A46" s="19">
        <v>44489</v>
      </c>
      <c r="B46" s="16" t="s">
        <v>324</v>
      </c>
      <c r="C46" s="16">
        <v>1108</v>
      </c>
      <c r="D46" s="2">
        <v>30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6"/>
      <c r="T46" s="16"/>
      <c r="U46" s="2"/>
      <c r="V46" s="2">
        <v>30</v>
      </c>
      <c r="W46" s="16"/>
      <c r="X46" s="2"/>
      <c r="Y46" s="16"/>
      <c r="Z46" s="16"/>
      <c r="AA46" s="16"/>
      <c r="AB46" s="2"/>
      <c r="AC46" s="16"/>
      <c r="AD46" s="16"/>
      <c r="AE46" s="16"/>
      <c r="AF46" s="16"/>
      <c r="AG46" s="16"/>
      <c r="AH46" s="16"/>
      <c r="AI46" s="18">
        <f t="shared" si="0"/>
        <v>0</v>
      </c>
      <c r="AJ46" s="18"/>
      <c r="AK46" s="18"/>
    </row>
    <row r="47" spans="1:37" ht="15" customHeight="1" x14ac:dyDescent="0.3">
      <c r="A47" s="19">
        <v>44498</v>
      </c>
      <c r="B47" s="16" t="s">
        <v>328</v>
      </c>
      <c r="C47" s="16">
        <v>1109</v>
      </c>
      <c r="D47" s="2">
        <v>1686.66</v>
      </c>
      <c r="E47" s="2"/>
      <c r="F47" s="2"/>
      <c r="G47" s="2"/>
      <c r="H47" s="2"/>
      <c r="I47" s="2"/>
      <c r="J47" s="2"/>
      <c r="K47" s="2"/>
      <c r="L47" s="2"/>
      <c r="M47" s="2">
        <v>1386.66</v>
      </c>
      <c r="N47" s="2"/>
      <c r="O47" s="2"/>
      <c r="P47" s="2"/>
      <c r="Q47" s="2"/>
      <c r="R47" s="2"/>
      <c r="S47" s="16"/>
      <c r="T47" s="16"/>
      <c r="U47" s="2"/>
      <c r="V47" s="2"/>
      <c r="W47" s="16"/>
      <c r="X47" s="2"/>
      <c r="Y47" s="16"/>
      <c r="Z47" s="16"/>
      <c r="AA47" s="16"/>
      <c r="AB47" s="2"/>
      <c r="AC47" s="16"/>
      <c r="AD47" s="16"/>
      <c r="AE47" s="16"/>
      <c r="AF47" s="16">
        <v>300</v>
      </c>
      <c r="AG47" s="16"/>
      <c r="AH47" s="2"/>
      <c r="AI47" s="18">
        <f t="shared" si="0"/>
        <v>0</v>
      </c>
      <c r="AJ47" s="18"/>
      <c r="AK47" s="18"/>
    </row>
    <row r="48" spans="1:37" ht="15" customHeight="1" x14ac:dyDescent="0.3">
      <c r="A48" s="19" t="s">
        <v>303</v>
      </c>
      <c r="B48" s="16" t="s">
        <v>327</v>
      </c>
      <c r="C48" s="16">
        <v>1110</v>
      </c>
      <c r="D48" s="2"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6"/>
      <c r="T48" s="16"/>
      <c r="U48" s="2"/>
      <c r="V48" s="2"/>
      <c r="W48" s="16"/>
      <c r="X48" s="2"/>
      <c r="Y48" s="16"/>
      <c r="Z48" s="16"/>
      <c r="AA48" s="16"/>
      <c r="AB48" s="2"/>
      <c r="AC48" s="16"/>
      <c r="AD48" s="16"/>
      <c r="AE48" s="16"/>
      <c r="AF48" s="16"/>
      <c r="AG48" s="16"/>
      <c r="AH48" s="16"/>
      <c r="AI48" s="18">
        <f t="shared" si="0"/>
        <v>0</v>
      </c>
      <c r="AJ48" s="18"/>
      <c r="AK48" s="18"/>
    </row>
    <row r="49" spans="1:37" ht="15" customHeight="1" x14ac:dyDescent="0.3">
      <c r="A49" s="19">
        <v>44503</v>
      </c>
      <c r="B49" s="16" t="s">
        <v>326</v>
      </c>
      <c r="C49" s="16">
        <v>1111</v>
      </c>
      <c r="D49" s="2">
        <v>25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>
        <f>D49</f>
        <v>25</v>
      </c>
      <c r="T49" s="16"/>
      <c r="U49" s="2"/>
      <c r="V49" s="2"/>
      <c r="W49" s="16"/>
      <c r="X49" s="2"/>
      <c r="Y49" s="16"/>
      <c r="Z49" s="16"/>
      <c r="AA49" s="16"/>
      <c r="AB49" s="2"/>
      <c r="AC49" s="16"/>
      <c r="AD49" s="16"/>
      <c r="AE49" s="16"/>
      <c r="AF49" s="16"/>
      <c r="AG49" s="16"/>
      <c r="AH49" s="16"/>
      <c r="AI49" s="18">
        <f t="shared" si="0"/>
        <v>0</v>
      </c>
      <c r="AJ49" s="18"/>
      <c r="AK49" s="18"/>
    </row>
    <row r="50" spans="1:37" ht="15" customHeight="1" x14ac:dyDescent="0.3">
      <c r="A50" s="19">
        <v>44503</v>
      </c>
      <c r="B50" s="16" t="s">
        <v>325</v>
      </c>
      <c r="C50" s="16">
        <v>1112</v>
      </c>
      <c r="D50" s="2">
        <v>50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f>D50</f>
        <v>50</v>
      </c>
      <c r="T50" s="16"/>
      <c r="U50" s="2"/>
      <c r="V50" s="2"/>
      <c r="W50" s="16"/>
      <c r="X50" s="2"/>
      <c r="Y50" s="16"/>
      <c r="Z50" s="16"/>
      <c r="AA50" s="16"/>
      <c r="AB50" s="2"/>
      <c r="AC50" s="16"/>
      <c r="AD50" s="16"/>
      <c r="AE50" s="16"/>
      <c r="AF50" s="16"/>
      <c r="AG50" s="16"/>
      <c r="AH50" s="16"/>
      <c r="AI50" s="18">
        <f t="shared" si="0"/>
        <v>0</v>
      </c>
      <c r="AJ50" s="18"/>
      <c r="AK50" s="18"/>
    </row>
    <row r="51" spans="1:37" ht="15" customHeight="1" x14ac:dyDescent="0.3">
      <c r="A51" s="19">
        <v>44499</v>
      </c>
      <c r="B51" s="16" t="s">
        <v>293</v>
      </c>
      <c r="C51" s="16">
        <v>1113</v>
      </c>
      <c r="D51" s="2">
        <v>5.25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6"/>
      <c r="T51" s="16"/>
      <c r="U51" s="2"/>
      <c r="V51" s="2"/>
      <c r="W51" s="16"/>
      <c r="X51" s="2"/>
      <c r="Y51" s="16"/>
      <c r="Z51" s="16"/>
      <c r="AA51" s="16"/>
      <c r="AB51" s="2"/>
      <c r="AC51" s="16" t="s">
        <v>17</v>
      </c>
      <c r="AD51" s="16"/>
      <c r="AE51" s="16"/>
      <c r="AF51" s="16"/>
      <c r="AG51" s="2"/>
      <c r="AH51" s="2">
        <f>D51</f>
        <v>5.25</v>
      </c>
      <c r="AI51" s="18">
        <f t="shared" si="0"/>
        <v>0</v>
      </c>
      <c r="AJ51" s="18"/>
      <c r="AK51" s="18"/>
    </row>
    <row r="52" spans="1:37" ht="15" customHeight="1" x14ac:dyDescent="0.3">
      <c r="A52" s="19">
        <v>44504</v>
      </c>
      <c r="B52" s="16" t="s">
        <v>330</v>
      </c>
      <c r="C52" s="16">
        <v>1114</v>
      </c>
      <c r="D52" s="2">
        <v>69</v>
      </c>
      <c r="E52" s="2"/>
      <c r="F52" s="2"/>
      <c r="G52" s="2"/>
      <c r="H52" s="2"/>
      <c r="I52" s="2"/>
      <c r="J52" s="2"/>
      <c r="K52" s="2"/>
      <c r="L52" s="2"/>
      <c r="M52" s="2"/>
      <c r="N52" s="2">
        <f>D52</f>
        <v>69</v>
      </c>
      <c r="O52" s="2"/>
      <c r="P52" s="2"/>
      <c r="Q52" s="2"/>
      <c r="R52" s="2"/>
      <c r="S52" s="16"/>
      <c r="T52" s="16"/>
      <c r="U52" s="2"/>
      <c r="V52" s="2"/>
      <c r="W52" s="16"/>
      <c r="X52" s="2"/>
      <c r="Y52" s="16"/>
      <c r="Z52" s="16"/>
      <c r="AA52" s="16"/>
      <c r="AB52" s="2"/>
      <c r="AC52" s="16"/>
      <c r="AD52" s="16"/>
      <c r="AE52" s="16"/>
      <c r="AF52" s="16"/>
      <c r="AG52" s="16"/>
      <c r="AH52" s="16"/>
      <c r="AI52" s="18">
        <f t="shared" si="0"/>
        <v>0</v>
      </c>
      <c r="AJ52" s="18"/>
      <c r="AK52" s="18"/>
    </row>
    <row r="53" spans="1:37" ht="15" customHeight="1" x14ac:dyDescent="0.3">
      <c r="A53" s="19">
        <v>44531</v>
      </c>
      <c r="B53" s="16" t="s">
        <v>331</v>
      </c>
      <c r="C53" s="16">
        <v>1115</v>
      </c>
      <c r="D53" s="2">
        <v>519.05999999999995</v>
      </c>
      <c r="E53" s="2">
        <v>18.5</v>
      </c>
      <c r="F53" s="2"/>
      <c r="G53" s="2">
        <v>371.26</v>
      </c>
      <c r="H53" s="2">
        <v>36.799999999999997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16"/>
      <c r="T53" s="2"/>
      <c r="U53" s="2"/>
      <c r="V53" s="2"/>
      <c r="W53" s="16"/>
      <c r="X53" s="2"/>
      <c r="Y53" s="16"/>
      <c r="Z53" s="16"/>
      <c r="AA53" s="16"/>
      <c r="AB53" s="2"/>
      <c r="AC53" s="16">
        <v>92.5</v>
      </c>
      <c r="AD53" s="16"/>
      <c r="AE53" s="16"/>
      <c r="AF53" s="16"/>
      <c r="AG53" s="16"/>
      <c r="AH53" s="16"/>
      <c r="AI53" s="18">
        <f t="shared" si="0"/>
        <v>0</v>
      </c>
      <c r="AJ53" s="18"/>
      <c r="AK53" s="18"/>
    </row>
    <row r="54" spans="1:37" ht="15" customHeight="1" x14ac:dyDescent="0.3">
      <c r="A54" s="19">
        <v>44531</v>
      </c>
      <c r="B54" s="16" t="s">
        <v>318</v>
      </c>
      <c r="C54" s="16">
        <v>1116</v>
      </c>
      <c r="D54" s="2">
        <v>93</v>
      </c>
      <c r="E54" s="2"/>
      <c r="F54" s="2"/>
      <c r="G54" s="2">
        <f>D54</f>
        <v>93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6"/>
      <c r="T54" s="2"/>
      <c r="U54" s="2"/>
      <c r="V54" s="2"/>
      <c r="W54" s="16"/>
      <c r="X54" s="2"/>
      <c r="Y54" s="16"/>
      <c r="Z54" s="16"/>
      <c r="AA54" s="16"/>
      <c r="AB54" s="2"/>
      <c r="AC54" s="16"/>
      <c r="AD54" s="16"/>
      <c r="AE54" s="16"/>
      <c r="AF54" s="16"/>
      <c r="AG54" s="16"/>
      <c r="AH54" s="16"/>
      <c r="AI54" s="18">
        <f t="shared" si="0"/>
        <v>0</v>
      </c>
      <c r="AJ54" s="18"/>
      <c r="AK54" s="18"/>
    </row>
    <row r="55" spans="1:37" x14ac:dyDescent="0.3">
      <c r="A55" s="19">
        <v>44545</v>
      </c>
      <c r="B55" s="16" t="s">
        <v>312</v>
      </c>
      <c r="C55" s="16">
        <v>1117</v>
      </c>
      <c r="D55" s="2">
        <v>225</v>
      </c>
      <c r="E55" s="2"/>
      <c r="F55" s="2"/>
      <c r="G55" s="2"/>
      <c r="H55" s="2"/>
      <c r="I55" s="2"/>
      <c r="J55" s="2"/>
      <c r="K55" s="2"/>
      <c r="L55" s="2"/>
      <c r="M55" s="2"/>
      <c r="N55" s="2">
        <f>D55</f>
        <v>225</v>
      </c>
      <c r="O55" s="2"/>
      <c r="P55" s="2"/>
      <c r="Q55" s="2"/>
      <c r="R55" s="2"/>
      <c r="S55" s="2"/>
      <c r="T55" s="16"/>
      <c r="U55" s="2"/>
      <c r="V55" s="2"/>
      <c r="W55" s="16"/>
      <c r="X55" s="2"/>
      <c r="Y55" s="16"/>
      <c r="Z55" s="16"/>
      <c r="AA55" s="16"/>
      <c r="AB55" s="2"/>
      <c r="AC55" s="16" t="s">
        <v>17</v>
      </c>
      <c r="AD55" s="16"/>
      <c r="AE55" s="16"/>
      <c r="AF55" s="16"/>
      <c r="AG55" s="16"/>
      <c r="AH55" s="16"/>
      <c r="AI55" s="18">
        <f t="shared" si="0"/>
        <v>0</v>
      </c>
      <c r="AJ55" s="18"/>
      <c r="AK55" s="18"/>
    </row>
    <row r="56" spans="1:37" x14ac:dyDescent="0.3">
      <c r="A56" s="19">
        <v>44197</v>
      </c>
      <c r="B56" s="16" t="s">
        <v>341</v>
      </c>
      <c r="C56" s="16">
        <v>1118</v>
      </c>
      <c r="D56" s="2">
        <v>388.15</v>
      </c>
      <c r="E56" s="2">
        <v>21</v>
      </c>
      <c r="F56" s="2"/>
      <c r="G56" s="2">
        <v>222.28</v>
      </c>
      <c r="H56" s="2">
        <v>26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16"/>
      <c r="T56" s="16"/>
      <c r="U56" s="2">
        <v>118.87</v>
      </c>
      <c r="V56" s="2"/>
      <c r="W56" s="16"/>
      <c r="X56" s="2"/>
      <c r="Y56" s="16"/>
      <c r="Z56" s="16"/>
      <c r="AA56" s="16"/>
      <c r="AB56" s="2"/>
      <c r="AC56" s="16"/>
      <c r="AD56" s="16"/>
      <c r="AE56" s="16"/>
      <c r="AF56" s="16"/>
      <c r="AG56" s="16"/>
      <c r="AH56" s="16"/>
      <c r="AI56" s="18">
        <f t="shared" si="0"/>
        <v>0</v>
      </c>
      <c r="AJ56" s="18"/>
      <c r="AK56" s="18"/>
    </row>
    <row r="57" spans="1:37" ht="15" customHeight="1" x14ac:dyDescent="0.3">
      <c r="A57" s="19">
        <v>44197</v>
      </c>
      <c r="B57" s="16" t="s">
        <v>318</v>
      </c>
      <c r="C57" s="16">
        <v>1119</v>
      </c>
      <c r="D57" s="3">
        <v>55.4</v>
      </c>
      <c r="E57" s="2"/>
      <c r="F57" s="2"/>
      <c r="G57" s="2">
        <f>D57</f>
        <v>55.4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6"/>
      <c r="T57" s="16"/>
      <c r="U57" s="2"/>
      <c r="V57" s="2"/>
      <c r="W57" s="16"/>
      <c r="X57" s="2"/>
      <c r="Y57" s="16"/>
      <c r="Z57" s="16"/>
      <c r="AA57" s="16"/>
      <c r="AB57" s="2"/>
      <c r="AC57" s="16"/>
      <c r="AD57" s="16"/>
      <c r="AE57" s="16"/>
      <c r="AF57" s="16"/>
      <c r="AG57" s="16"/>
      <c r="AH57" s="16"/>
      <c r="AI57" s="18">
        <f t="shared" si="0"/>
        <v>0</v>
      </c>
      <c r="AJ57" s="18"/>
      <c r="AK57" s="18"/>
    </row>
    <row r="58" spans="1:37" ht="15" customHeight="1" x14ac:dyDescent="0.3">
      <c r="A58" s="19">
        <v>44510</v>
      </c>
      <c r="B58" s="16" t="s">
        <v>332</v>
      </c>
      <c r="C58" s="16">
        <v>1120</v>
      </c>
      <c r="D58" s="2">
        <v>10</v>
      </c>
      <c r="E58" s="2">
        <v>1.67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>
        <v>8.33</v>
      </c>
      <c r="R58" s="2"/>
      <c r="S58" s="2"/>
      <c r="T58" s="16"/>
      <c r="U58" s="2"/>
      <c r="V58" s="2"/>
      <c r="W58" s="16"/>
      <c r="Y58" s="16"/>
      <c r="Z58" s="16"/>
      <c r="AA58" s="16"/>
      <c r="AB58" s="2"/>
      <c r="AC58" s="16"/>
      <c r="AD58" s="16"/>
      <c r="AE58" s="16"/>
      <c r="AF58" s="16"/>
      <c r="AG58" s="16"/>
      <c r="AH58" s="16"/>
      <c r="AI58" s="18">
        <f t="shared" si="0"/>
        <v>0</v>
      </c>
      <c r="AJ58" s="18"/>
      <c r="AK58" s="18"/>
    </row>
    <row r="59" spans="1:37" ht="15" customHeight="1" x14ac:dyDescent="0.3">
      <c r="A59" s="19">
        <v>44560</v>
      </c>
      <c r="B59" s="16" t="s">
        <v>333</v>
      </c>
      <c r="C59" s="16">
        <v>1121</v>
      </c>
      <c r="D59" s="20">
        <v>70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>
        <f>D59</f>
        <v>70</v>
      </c>
      <c r="Q59" s="2"/>
      <c r="R59" s="2"/>
      <c r="S59" s="2"/>
      <c r="T59" s="16"/>
      <c r="U59" s="2"/>
      <c r="V59" s="2"/>
      <c r="W59" s="16"/>
      <c r="X59" s="2"/>
      <c r="Y59" s="16"/>
      <c r="Z59" s="16"/>
      <c r="AA59" s="16"/>
      <c r="AB59" s="2"/>
      <c r="AC59" s="16"/>
      <c r="AD59" s="16"/>
      <c r="AE59" s="16"/>
      <c r="AF59" s="16"/>
      <c r="AG59" s="16"/>
      <c r="AH59" s="16"/>
      <c r="AI59" s="18">
        <f t="shared" si="0"/>
        <v>0</v>
      </c>
      <c r="AJ59" s="18"/>
      <c r="AK59" s="18"/>
    </row>
    <row r="60" spans="1:37" ht="15" customHeight="1" x14ac:dyDescent="0.3">
      <c r="A60" s="19">
        <v>44225</v>
      </c>
      <c r="B60" s="16" t="s">
        <v>334</v>
      </c>
      <c r="C60" s="16">
        <v>1122</v>
      </c>
      <c r="D60" s="2">
        <v>1386.66</v>
      </c>
      <c r="E60" s="2"/>
      <c r="F60" s="2"/>
      <c r="G60" s="2"/>
      <c r="H60" s="2"/>
      <c r="I60" s="2"/>
      <c r="J60" s="2"/>
      <c r="K60" s="2"/>
      <c r="L60" s="2"/>
      <c r="M60" s="2">
        <f>D60</f>
        <v>1386.66</v>
      </c>
      <c r="N60" s="2"/>
      <c r="O60" s="2"/>
      <c r="P60" s="2"/>
      <c r="Q60" s="2"/>
      <c r="R60" s="2"/>
      <c r="S60" s="16"/>
      <c r="T60" s="16"/>
      <c r="U60" s="2"/>
      <c r="V60" s="2"/>
      <c r="W60" s="16"/>
      <c r="X60" s="2"/>
      <c r="Y60" s="16"/>
      <c r="Z60" s="16"/>
      <c r="AA60" s="16"/>
      <c r="AB60" s="2"/>
      <c r="AC60" s="16"/>
      <c r="AD60" s="16"/>
      <c r="AE60" s="16"/>
      <c r="AF60" s="16"/>
      <c r="AG60" s="16"/>
      <c r="AH60" s="2"/>
      <c r="AI60" s="18">
        <f>D60-SUM(E60:AH60)</f>
        <v>0</v>
      </c>
      <c r="AJ60" s="18"/>
      <c r="AK60" s="18"/>
    </row>
    <row r="61" spans="1:37" ht="15" customHeight="1" x14ac:dyDescent="0.3">
      <c r="A61" s="19">
        <v>44526</v>
      </c>
      <c r="B61" s="16" t="s">
        <v>367</v>
      </c>
      <c r="C61" s="16">
        <v>1123</v>
      </c>
      <c r="D61" s="2">
        <v>85.2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6"/>
      <c r="X61" s="2">
        <f>D61</f>
        <v>85.2</v>
      </c>
      <c r="Y61" s="16"/>
      <c r="Z61" s="16"/>
      <c r="AA61" s="16"/>
      <c r="AB61" s="2"/>
      <c r="AC61" s="16"/>
      <c r="AD61" s="16"/>
      <c r="AE61" s="16"/>
      <c r="AF61" s="16"/>
      <c r="AG61" s="16"/>
      <c r="AH61" s="16"/>
      <c r="AI61" s="18">
        <f>D61-SUM(F61:AH61)</f>
        <v>0</v>
      </c>
      <c r="AJ61" s="18"/>
      <c r="AK61" s="18"/>
    </row>
    <row r="62" spans="1:37" ht="15" customHeight="1" x14ac:dyDescent="0.3">
      <c r="A62" s="19">
        <v>44201</v>
      </c>
      <c r="B62" s="16" t="s">
        <v>335</v>
      </c>
      <c r="C62" s="16">
        <v>1124</v>
      </c>
      <c r="D62" s="2">
        <v>457.25</v>
      </c>
      <c r="E62" s="2"/>
      <c r="F62" s="2"/>
      <c r="G62" s="2"/>
      <c r="H62" s="2"/>
      <c r="I62" s="2"/>
      <c r="J62" s="2"/>
      <c r="K62" s="2"/>
      <c r="L62" s="2"/>
      <c r="M62" s="16"/>
      <c r="N62" s="2"/>
      <c r="O62" s="2">
        <f>D62</f>
        <v>457.25</v>
      </c>
      <c r="P62" s="2"/>
      <c r="Q62" s="2"/>
      <c r="R62" s="2"/>
      <c r="S62" s="16"/>
      <c r="T62" s="2"/>
      <c r="U62" s="2"/>
      <c r="V62" s="2"/>
      <c r="W62" s="16"/>
      <c r="X62" s="2"/>
      <c r="Y62" s="16"/>
      <c r="Z62" s="16"/>
      <c r="AA62" s="16"/>
      <c r="AB62" s="2"/>
      <c r="AC62" s="16"/>
      <c r="AD62" s="16"/>
      <c r="AE62" s="16"/>
      <c r="AF62" s="16"/>
      <c r="AG62" s="16"/>
      <c r="AH62" s="16"/>
      <c r="AI62" s="18">
        <f t="shared" ref="AI62:AI94" si="1">D62-SUM(E62:AH62)</f>
        <v>0</v>
      </c>
      <c r="AJ62" s="18"/>
      <c r="AK62" s="18"/>
    </row>
    <row r="63" spans="1:37" ht="15" customHeight="1" x14ac:dyDescent="0.3">
      <c r="A63" s="19" t="s">
        <v>303</v>
      </c>
      <c r="B63" s="16" t="s">
        <v>337</v>
      </c>
      <c r="C63" s="21">
        <v>1125</v>
      </c>
      <c r="D63" s="3">
        <v>0</v>
      </c>
      <c r="E63" s="3"/>
      <c r="F63" s="2"/>
      <c r="G63" s="2"/>
      <c r="H63" s="2"/>
      <c r="I63" s="2"/>
      <c r="J63" s="2"/>
      <c r="K63" s="2"/>
      <c r="L63" s="2"/>
      <c r="M63" s="2" t="s">
        <v>17</v>
      </c>
      <c r="N63" s="2"/>
      <c r="O63" s="2"/>
      <c r="P63" s="2"/>
      <c r="Q63" s="2"/>
      <c r="R63" s="2"/>
      <c r="S63" s="2"/>
      <c r="T63" s="16"/>
      <c r="U63" s="2"/>
      <c r="V63" s="2"/>
      <c r="W63" s="16"/>
      <c r="X63" s="2"/>
      <c r="Y63" s="16"/>
      <c r="Z63" s="16"/>
      <c r="AA63" s="16"/>
      <c r="AB63" s="2"/>
      <c r="AC63" s="16"/>
      <c r="AD63" s="16"/>
      <c r="AE63" s="16"/>
      <c r="AF63" s="16"/>
      <c r="AG63" s="16"/>
      <c r="AH63" s="16"/>
      <c r="AI63" s="18">
        <f t="shared" si="1"/>
        <v>0</v>
      </c>
      <c r="AJ63" s="18"/>
      <c r="AK63" s="18"/>
    </row>
    <row r="64" spans="1:37" ht="15" customHeight="1" x14ac:dyDescent="0.3">
      <c r="A64" s="19" t="s">
        <v>303</v>
      </c>
      <c r="B64" s="16" t="s">
        <v>338</v>
      </c>
      <c r="C64" s="21">
        <v>1126</v>
      </c>
      <c r="D64" s="3">
        <v>0</v>
      </c>
      <c r="E64" s="3"/>
      <c r="F64" s="2"/>
      <c r="G64" s="2"/>
      <c r="H64" s="2" t="s">
        <v>17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6"/>
      <c r="U64" s="2"/>
      <c r="V64" s="2"/>
      <c r="W64" s="16"/>
      <c r="X64" s="2"/>
      <c r="Y64" s="16"/>
      <c r="Z64" s="16"/>
      <c r="AA64" s="16"/>
      <c r="AB64" s="2"/>
      <c r="AC64" s="16"/>
      <c r="AD64" s="16"/>
      <c r="AE64" s="16"/>
      <c r="AF64" s="16"/>
      <c r="AG64" s="16"/>
      <c r="AH64" s="16"/>
      <c r="AI64" s="18">
        <f t="shared" si="1"/>
        <v>0</v>
      </c>
      <c r="AJ64" s="18"/>
      <c r="AK64" s="18"/>
    </row>
    <row r="65" spans="1:37" ht="15" customHeight="1" x14ac:dyDescent="0.3">
      <c r="A65" s="19">
        <v>44228</v>
      </c>
      <c r="B65" s="16" t="s">
        <v>339</v>
      </c>
      <c r="C65" s="21">
        <v>1127</v>
      </c>
      <c r="D65" s="3">
        <v>75.400000000000006</v>
      </c>
      <c r="E65" s="3"/>
      <c r="F65" s="2"/>
      <c r="G65" s="2">
        <f>D65</f>
        <v>75.400000000000006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6"/>
      <c r="U65" s="2"/>
      <c r="V65" s="2"/>
      <c r="W65" s="16"/>
      <c r="X65" s="2"/>
      <c r="Y65" s="16"/>
      <c r="Z65" s="16"/>
      <c r="AA65" s="16"/>
      <c r="AB65" s="2"/>
      <c r="AC65" s="16"/>
      <c r="AD65" s="16"/>
      <c r="AE65" s="16"/>
      <c r="AF65" s="16"/>
      <c r="AG65" s="16"/>
      <c r="AH65" s="16"/>
      <c r="AI65" s="18">
        <f t="shared" si="1"/>
        <v>0</v>
      </c>
      <c r="AJ65" s="18"/>
      <c r="AK65" s="18"/>
    </row>
    <row r="66" spans="1:37" ht="15" customHeight="1" x14ac:dyDescent="0.3">
      <c r="A66" s="19">
        <v>44228</v>
      </c>
      <c r="B66" s="16" t="s">
        <v>340</v>
      </c>
      <c r="C66" s="21">
        <v>1128</v>
      </c>
      <c r="D66" s="3">
        <v>334.67</v>
      </c>
      <c r="E66" s="3"/>
      <c r="F66" s="2"/>
      <c r="G66" s="2">
        <v>300.87</v>
      </c>
      <c r="H66" s="2">
        <v>33.799999999999997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6"/>
      <c r="U66" s="2"/>
      <c r="V66" s="2"/>
      <c r="W66" s="16"/>
      <c r="X66" s="2"/>
      <c r="Y66" s="16"/>
      <c r="Z66" s="16"/>
      <c r="AA66" s="16"/>
      <c r="AB66" s="2"/>
      <c r="AC66" s="16"/>
      <c r="AD66" s="16"/>
      <c r="AE66" s="16"/>
      <c r="AF66" s="16"/>
      <c r="AG66" s="16"/>
      <c r="AH66" s="16"/>
      <c r="AI66" s="18">
        <f t="shared" si="1"/>
        <v>0</v>
      </c>
      <c r="AJ66" s="18"/>
      <c r="AK66" s="18"/>
    </row>
    <row r="67" spans="1:37" ht="15" customHeight="1" x14ac:dyDescent="0.3">
      <c r="A67" s="19">
        <v>44225</v>
      </c>
      <c r="B67" s="16" t="s">
        <v>342</v>
      </c>
      <c r="C67" s="21">
        <v>1129</v>
      </c>
      <c r="D67" s="3">
        <v>144</v>
      </c>
      <c r="E67" s="3">
        <v>24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6"/>
      <c r="U67" s="2">
        <v>120</v>
      </c>
      <c r="V67" s="2"/>
      <c r="W67" s="16"/>
      <c r="X67" s="2"/>
      <c r="Y67" s="16"/>
      <c r="Z67" s="16"/>
      <c r="AA67" s="16"/>
      <c r="AB67" s="2"/>
      <c r="AC67" s="16"/>
      <c r="AD67" s="16"/>
      <c r="AE67" s="16"/>
      <c r="AF67" s="16"/>
      <c r="AG67" s="16"/>
      <c r="AH67" s="16"/>
      <c r="AI67" s="18">
        <f t="shared" si="1"/>
        <v>0</v>
      </c>
      <c r="AJ67" s="18"/>
      <c r="AK67" s="18"/>
    </row>
    <row r="68" spans="1:37" ht="15" customHeight="1" x14ac:dyDescent="0.3">
      <c r="A68" s="19">
        <v>44229</v>
      </c>
      <c r="B68" s="16" t="s">
        <v>351</v>
      </c>
      <c r="C68" s="21">
        <v>1130</v>
      </c>
      <c r="D68" s="3">
        <v>30</v>
      </c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6"/>
      <c r="U68" s="2"/>
      <c r="V68" s="2">
        <f>D68</f>
        <v>30</v>
      </c>
      <c r="W68" s="16"/>
      <c r="X68" s="2"/>
      <c r="Y68" s="16"/>
      <c r="Z68" s="16"/>
      <c r="AA68" s="16"/>
      <c r="AB68" s="2"/>
      <c r="AC68" s="16"/>
      <c r="AD68" s="16"/>
      <c r="AE68" s="16"/>
      <c r="AF68" s="16"/>
      <c r="AG68" s="16"/>
      <c r="AH68" s="16"/>
      <c r="AI68" s="18">
        <f t="shared" si="1"/>
        <v>0</v>
      </c>
      <c r="AJ68" s="18"/>
      <c r="AK68" s="18"/>
    </row>
    <row r="69" spans="1:37" ht="15" customHeight="1" x14ac:dyDescent="0.3">
      <c r="A69" s="19">
        <v>44228</v>
      </c>
      <c r="B69" s="16" t="s">
        <v>368</v>
      </c>
      <c r="C69" s="21">
        <v>1131</v>
      </c>
      <c r="D69" s="3">
        <v>397.22</v>
      </c>
      <c r="E69" s="3"/>
      <c r="F69" s="2"/>
      <c r="G69" s="2">
        <v>350.45</v>
      </c>
      <c r="H69" s="2">
        <v>46.77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6"/>
      <c r="U69" s="2"/>
      <c r="V69" s="2"/>
      <c r="W69" s="16"/>
      <c r="X69" s="2"/>
      <c r="Y69" s="16"/>
      <c r="Z69" s="16"/>
      <c r="AA69" s="16"/>
      <c r="AB69" s="2"/>
      <c r="AC69" s="16"/>
      <c r="AD69" s="16"/>
      <c r="AE69" s="16"/>
      <c r="AF69" s="16"/>
      <c r="AG69" s="16"/>
      <c r="AH69" s="16"/>
      <c r="AI69" s="18">
        <f t="shared" si="1"/>
        <v>0</v>
      </c>
      <c r="AJ69" s="18"/>
      <c r="AK69" s="18"/>
    </row>
    <row r="70" spans="1:37" ht="15" customHeight="1" x14ac:dyDescent="0.3">
      <c r="A70" s="19">
        <v>44228</v>
      </c>
      <c r="B70" s="16" t="s">
        <v>369</v>
      </c>
      <c r="C70" s="21">
        <v>1132</v>
      </c>
      <c r="D70" s="3">
        <v>87.6</v>
      </c>
      <c r="E70" s="3"/>
      <c r="F70" s="2"/>
      <c r="G70" s="2">
        <f>D70</f>
        <v>87.6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6"/>
      <c r="U70" s="2"/>
      <c r="V70" s="2"/>
      <c r="W70" s="16"/>
      <c r="X70" s="2"/>
      <c r="Y70" s="16"/>
      <c r="Z70" s="16"/>
      <c r="AA70" s="16"/>
      <c r="AB70" s="2"/>
      <c r="AC70" s="16"/>
      <c r="AD70" s="16"/>
      <c r="AE70" s="16"/>
      <c r="AF70" s="16"/>
      <c r="AG70" s="16"/>
      <c r="AH70" s="16"/>
      <c r="AI70" s="18">
        <f t="shared" si="1"/>
        <v>0</v>
      </c>
      <c r="AJ70" s="18"/>
      <c r="AK70" s="18"/>
    </row>
    <row r="71" spans="1:37" ht="15" customHeight="1" x14ac:dyDescent="0.3">
      <c r="A71" s="19">
        <v>44228</v>
      </c>
      <c r="B71" s="16" t="s">
        <v>352</v>
      </c>
      <c r="C71" s="21">
        <v>1133</v>
      </c>
      <c r="D71" s="22">
        <v>100</v>
      </c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v>100</v>
      </c>
      <c r="S71" s="2"/>
      <c r="T71" s="16"/>
      <c r="U71" s="2"/>
      <c r="V71" s="2"/>
      <c r="W71" s="16"/>
      <c r="X71" s="2"/>
      <c r="Y71" s="16"/>
      <c r="Z71" s="16"/>
      <c r="AA71" s="16"/>
      <c r="AB71" s="2"/>
      <c r="AC71" s="16"/>
      <c r="AD71" s="16"/>
      <c r="AE71" s="16"/>
      <c r="AF71" s="16"/>
      <c r="AG71" s="16"/>
      <c r="AH71" s="16"/>
      <c r="AI71" s="18">
        <f t="shared" si="1"/>
        <v>0</v>
      </c>
      <c r="AJ71" s="18"/>
      <c r="AK71" s="18"/>
    </row>
    <row r="72" spans="1:37" ht="15" customHeight="1" x14ac:dyDescent="0.3">
      <c r="A72" s="19">
        <v>44201</v>
      </c>
      <c r="B72" s="16" t="s">
        <v>353</v>
      </c>
      <c r="C72" s="21">
        <v>1134</v>
      </c>
      <c r="D72" s="22">
        <v>1386.66</v>
      </c>
      <c r="E72" s="3"/>
      <c r="F72" s="2"/>
      <c r="G72" s="2"/>
      <c r="H72" s="2"/>
      <c r="I72" s="2"/>
      <c r="J72" s="2"/>
      <c r="K72" s="2"/>
      <c r="L72" s="2"/>
      <c r="M72" s="2">
        <f>D72</f>
        <v>1386.66</v>
      </c>
      <c r="N72" s="2"/>
      <c r="O72" s="2"/>
      <c r="P72" s="2"/>
      <c r="Q72" s="2"/>
      <c r="R72" s="2"/>
      <c r="S72" s="2"/>
      <c r="T72" s="16"/>
      <c r="U72" s="2"/>
      <c r="V72" s="2"/>
      <c r="W72" s="16"/>
      <c r="X72" s="2"/>
      <c r="Y72" s="16"/>
      <c r="Z72" s="16"/>
      <c r="AA72" s="16"/>
      <c r="AB72" s="2"/>
      <c r="AC72" s="16"/>
      <c r="AD72" s="16"/>
      <c r="AE72" s="16"/>
      <c r="AF72" s="16"/>
      <c r="AG72" s="16"/>
      <c r="AH72" s="16"/>
      <c r="AI72" s="18">
        <f t="shared" si="1"/>
        <v>0</v>
      </c>
      <c r="AJ72" s="18"/>
      <c r="AK72" s="18"/>
    </row>
    <row r="73" spans="1:37" ht="15" customHeight="1" x14ac:dyDescent="0.3">
      <c r="A73" s="19"/>
      <c r="B73" s="16"/>
      <c r="C73" s="21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6"/>
      <c r="U73" s="2"/>
      <c r="V73" s="2"/>
      <c r="W73" s="16"/>
      <c r="X73" s="2"/>
      <c r="Y73" s="16"/>
      <c r="Z73" s="16"/>
      <c r="AA73" s="16"/>
      <c r="AB73" s="2"/>
      <c r="AC73" s="16"/>
      <c r="AD73" s="16"/>
      <c r="AE73" s="16"/>
      <c r="AF73" s="16"/>
      <c r="AG73" s="16"/>
      <c r="AH73" s="16"/>
      <c r="AI73" s="18">
        <f t="shared" si="1"/>
        <v>0</v>
      </c>
      <c r="AJ73" s="18"/>
      <c r="AK73" s="18"/>
    </row>
    <row r="74" spans="1:37" ht="15" customHeight="1" x14ac:dyDescent="0.3">
      <c r="A74" s="19"/>
      <c r="B74" s="16"/>
      <c r="C74" s="21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6"/>
      <c r="U74" s="2"/>
      <c r="V74" s="2"/>
      <c r="W74" s="16"/>
      <c r="X74" s="2"/>
      <c r="Y74" s="16"/>
      <c r="Z74" s="16"/>
      <c r="AA74" s="16"/>
      <c r="AB74" s="2"/>
      <c r="AC74" s="16"/>
      <c r="AD74" s="16"/>
      <c r="AE74" s="16"/>
      <c r="AF74" s="16"/>
      <c r="AG74" s="16"/>
      <c r="AH74" s="16"/>
      <c r="AI74" s="18">
        <f t="shared" si="1"/>
        <v>0</v>
      </c>
      <c r="AJ74" s="18"/>
      <c r="AK74" s="18"/>
    </row>
    <row r="75" spans="1:37" ht="15" customHeight="1" x14ac:dyDescent="0.3">
      <c r="A75" s="19"/>
      <c r="B75" s="16"/>
      <c r="C75" s="21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6"/>
      <c r="U75" s="2"/>
      <c r="V75" s="2"/>
      <c r="W75" s="16"/>
      <c r="X75" s="2"/>
      <c r="Y75" s="16"/>
      <c r="Z75" s="16"/>
      <c r="AA75" s="16"/>
      <c r="AB75" s="2"/>
      <c r="AC75" s="16"/>
      <c r="AD75" s="16"/>
      <c r="AE75" s="16"/>
      <c r="AF75" s="16"/>
      <c r="AG75" s="16"/>
      <c r="AH75" s="16"/>
      <c r="AI75" s="18">
        <f t="shared" si="1"/>
        <v>0</v>
      </c>
      <c r="AJ75" s="18"/>
      <c r="AK75" s="18"/>
    </row>
    <row r="76" spans="1:37" ht="15" customHeight="1" x14ac:dyDescent="0.3">
      <c r="A76" s="19"/>
      <c r="B76" s="16"/>
      <c r="C76" s="21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6"/>
      <c r="U76" s="2"/>
      <c r="V76" s="2"/>
      <c r="W76" s="16"/>
      <c r="X76" s="2"/>
      <c r="Y76" s="16"/>
      <c r="Z76" s="16"/>
      <c r="AA76" s="16"/>
      <c r="AB76" s="2"/>
      <c r="AC76" s="16"/>
      <c r="AD76" s="16"/>
      <c r="AE76" s="16"/>
      <c r="AF76" s="2"/>
      <c r="AG76" s="16"/>
      <c r="AH76" s="16"/>
      <c r="AI76" s="18">
        <f t="shared" si="1"/>
        <v>0</v>
      </c>
      <c r="AJ76" s="18"/>
      <c r="AK76" s="18"/>
    </row>
    <row r="77" spans="1:37" ht="15" customHeight="1" x14ac:dyDescent="0.3">
      <c r="A77" s="19"/>
      <c r="B77" s="16"/>
      <c r="C77" s="21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6"/>
      <c r="U77" s="2"/>
      <c r="V77" s="2"/>
      <c r="W77" s="16"/>
      <c r="X77" s="2"/>
      <c r="Y77" s="16"/>
      <c r="Z77" s="16"/>
      <c r="AA77" s="16"/>
      <c r="AB77" s="2"/>
      <c r="AC77" s="16"/>
      <c r="AD77" s="16"/>
      <c r="AE77" s="16"/>
      <c r="AF77" s="16"/>
      <c r="AG77" s="16"/>
      <c r="AH77" s="16"/>
      <c r="AI77" s="18">
        <f t="shared" si="1"/>
        <v>0</v>
      </c>
      <c r="AJ77" s="18"/>
      <c r="AK77" s="18"/>
    </row>
    <row r="78" spans="1:37" ht="15" customHeight="1" x14ac:dyDescent="0.3">
      <c r="A78" s="19"/>
      <c r="B78" s="16"/>
      <c r="C78" s="21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6"/>
      <c r="U78" s="2"/>
      <c r="V78" s="2"/>
      <c r="W78" s="16"/>
      <c r="X78" s="2"/>
      <c r="Y78" s="16"/>
      <c r="Z78" s="16"/>
      <c r="AA78" s="16"/>
      <c r="AB78" s="2"/>
      <c r="AC78" s="16"/>
      <c r="AD78" s="16"/>
      <c r="AE78" s="16"/>
      <c r="AF78" s="16"/>
      <c r="AG78" s="16"/>
      <c r="AH78" s="16"/>
      <c r="AI78" s="18">
        <f t="shared" si="1"/>
        <v>0</v>
      </c>
      <c r="AJ78" s="18"/>
      <c r="AK78" s="18"/>
    </row>
    <row r="79" spans="1:37" ht="15" customHeight="1" x14ac:dyDescent="0.3">
      <c r="A79" s="19"/>
      <c r="B79" s="16"/>
      <c r="C79" s="21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16"/>
      <c r="U79" s="2"/>
      <c r="V79" s="2"/>
      <c r="W79" s="16"/>
      <c r="X79" s="2"/>
      <c r="Y79" s="16"/>
      <c r="Z79" s="16"/>
      <c r="AA79" s="16"/>
      <c r="AB79" s="2"/>
      <c r="AC79" s="16"/>
      <c r="AD79" s="16"/>
      <c r="AE79" s="16"/>
      <c r="AF79" s="16"/>
      <c r="AG79" s="16"/>
      <c r="AH79" s="16"/>
      <c r="AI79" s="18">
        <f t="shared" si="1"/>
        <v>0</v>
      </c>
      <c r="AJ79" s="18"/>
      <c r="AK79" s="18"/>
    </row>
    <row r="80" spans="1:37" ht="15" customHeight="1" x14ac:dyDescent="0.3">
      <c r="A80" s="19"/>
      <c r="B80" s="16"/>
      <c r="C80" s="21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16"/>
      <c r="U80" s="2"/>
      <c r="V80" s="2"/>
      <c r="W80" s="16"/>
      <c r="X80" s="2"/>
      <c r="Y80" s="16"/>
      <c r="Z80" s="16"/>
      <c r="AA80" s="16"/>
      <c r="AB80" s="2"/>
      <c r="AC80" s="16"/>
      <c r="AD80" s="16"/>
      <c r="AE80" s="16"/>
      <c r="AF80" s="16"/>
      <c r="AG80" s="16"/>
      <c r="AH80" s="16"/>
      <c r="AI80" s="18">
        <f t="shared" si="1"/>
        <v>0</v>
      </c>
      <c r="AJ80" s="18"/>
      <c r="AK80" s="18"/>
    </row>
    <row r="81" spans="1:37" ht="15" customHeight="1" x14ac:dyDescent="0.3">
      <c r="A81" s="19"/>
      <c r="B81" s="16"/>
      <c r="C81" s="21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6"/>
      <c r="U81" s="2"/>
      <c r="V81" s="2"/>
      <c r="W81" s="16"/>
      <c r="X81" s="2"/>
      <c r="Y81" s="16"/>
      <c r="Z81" s="16"/>
      <c r="AA81" s="16"/>
      <c r="AB81" s="2"/>
      <c r="AC81" s="16"/>
      <c r="AD81" s="16"/>
      <c r="AE81" s="16"/>
      <c r="AF81" s="16"/>
      <c r="AG81" s="16"/>
      <c r="AH81" s="16"/>
      <c r="AI81" s="18">
        <f t="shared" si="1"/>
        <v>0</v>
      </c>
      <c r="AJ81" s="18"/>
      <c r="AK81" s="18"/>
    </row>
    <row r="82" spans="1:37" ht="15" customHeight="1" x14ac:dyDescent="0.3">
      <c r="A82" s="19"/>
      <c r="B82" s="16"/>
      <c r="C82" s="21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16"/>
      <c r="U82" s="2"/>
      <c r="V82" s="2"/>
      <c r="W82" s="16"/>
      <c r="X82" s="2"/>
      <c r="Y82" s="16"/>
      <c r="Z82" s="16"/>
      <c r="AA82" s="16"/>
      <c r="AB82" s="2"/>
      <c r="AC82" s="16"/>
      <c r="AD82" s="16"/>
      <c r="AE82" s="16"/>
      <c r="AF82" s="16"/>
      <c r="AG82" s="16"/>
      <c r="AH82" s="16"/>
      <c r="AI82" s="18">
        <f t="shared" si="1"/>
        <v>0</v>
      </c>
      <c r="AJ82" s="18"/>
      <c r="AK82" s="18"/>
    </row>
    <row r="83" spans="1:37" ht="15" customHeight="1" x14ac:dyDescent="0.3">
      <c r="A83" s="19"/>
      <c r="B83" s="16"/>
      <c r="C83" s="21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16"/>
      <c r="U83" s="2"/>
      <c r="V83" s="2"/>
      <c r="W83" s="16"/>
      <c r="X83" s="2"/>
      <c r="Y83" s="16"/>
      <c r="Z83" s="16"/>
      <c r="AA83" s="16"/>
      <c r="AB83" s="2"/>
      <c r="AC83" s="16"/>
      <c r="AD83" s="16"/>
      <c r="AE83" s="16"/>
      <c r="AF83" s="16"/>
      <c r="AG83" s="16"/>
      <c r="AH83" s="16"/>
      <c r="AI83" s="18">
        <f t="shared" si="1"/>
        <v>0</v>
      </c>
      <c r="AJ83" s="18"/>
      <c r="AK83" s="18"/>
    </row>
    <row r="84" spans="1:37" ht="15" customHeight="1" x14ac:dyDescent="0.3">
      <c r="A84" s="19"/>
      <c r="B84" s="16"/>
      <c r="C84" s="21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16"/>
      <c r="U84" s="2"/>
      <c r="V84" s="2"/>
      <c r="W84" s="16"/>
      <c r="X84" s="2"/>
      <c r="Y84" s="16"/>
      <c r="Z84" s="16"/>
      <c r="AA84" s="16"/>
      <c r="AB84" s="2"/>
      <c r="AC84" s="16"/>
      <c r="AD84" s="16"/>
      <c r="AE84" s="16"/>
      <c r="AF84" s="16"/>
      <c r="AG84" s="16"/>
      <c r="AH84" s="16"/>
      <c r="AI84" s="18">
        <f t="shared" si="1"/>
        <v>0</v>
      </c>
      <c r="AJ84" s="18"/>
      <c r="AK84" s="18"/>
    </row>
    <row r="85" spans="1:37" ht="15" customHeight="1" x14ac:dyDescent="0.3">
      <c r="A85" s="19"/>
      <c r="B85" s="16"/>
      <c r="C85" s="21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6"/>
      <c r="U85" s="2"/>
      <c r="V85" s="2"/>
      <c r="W85" s="16"/>
      <c r="X85" s="2"/>
      <c r="Y85" s="16"/>
      <c r="Z85" s="16"/>
      <c r="AA85" s="16"/>
      <c r="AB85" s="2"/>
      <c r="AC85" s="16"/>
      <c r="AD85" s="16"/>
      <c r="AE85" s="16"/>
      <c r="AF85" s="16"/>
      <c r="AG85" s="16"/>
      <c r="AH85" s="16"/>
      <c r="AI85" s="18">
        <f t="shared" si="1"/>
        <v>0</v>
      </c>
      <c r="AJ85" s="18"/>
      <c r="AK85" s="18"/>
    </row>
    <row r="86" spans="1:37" ht="15" customHeight="1" x14ac:dyDescent="0.3">
      <c r="A86" s="19"/>
      <c r="B86" s="16"/>
      <c r="C86" s="21"/>
      <c r="D86" s="2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6"/>
      <c r="U86" s="2"/>
      <c r="V86" s="2"/>
      <c r="W86" s="16"/>
      <c r="X86" s="2"/>
      <c r="Y86" s="16"/>
      <c r="Z86" s="16"/>
      <c r="AA86" s="16"/>
      <c r="AB86" s="2"/>
      <c r="AC86" s="16"/>
      <c r="AD86" s="16"/>
      <c r="AE86" s="16"/>
      <c r="AF86" s="16"/>
      <c r="AG86" s="16"/>
      <c r="AH86" s="16"/>
      <c r="AI86" s="18">
        <f t="shared" si="1"/>
        <v>0</v>
      </c>
      <c r="AJ86" s="18"/>
      <c r="AK86" s="18"/>
    </row>
    <row r="87" spans="1:37" ht="15" customHeight="1" x14ac:dyDescent="0.3">
      <c r="A87" s="19"/>
      <c r="B87" s="16"/>
      <c r="C87" s="21"/>
      <c r="D87" s="2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16"/>
      <c r="U87" s="2"/>
      <c r="V87" s="2"/>
      <c r="W87" s="16"/>
      <c r="X87" s="2"/>
      <c r="Y87" s="16"/>
      <c r="Z87" s="16"/>
      <c r="AA87" s="16"/>
      <c r="AB87" s="2"/>
      <c r="AC87" s="16"/>
      <c r="AD87" s="16"/>
      <c r="AE87" s="16"/>
      <c r="AF87" s="16"/>
      <c r="AG87" s="16"/>
      <c r="AH87" s="16"/>
      <c r="AI87" s="18">
        <f t="shared" si="1"/>
        <v>0</v>
      </c>
      <c r="AJ87" s="18"/>
      <c r="AK87" s="18"/>
    </row>
    <row r="88" spans="1:37" ht="15" customHeight="1" x14ac:dyDescent="0.3">
      <c r="A88" s="19"/>
      <c r="B88" s="16"/>
      <c r="C88" s="21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16"/>
      <c r="U88" s="2"/>
      <c r="V88" s="2"/>
      <c r="W88" s="16"/>
      <c r="X88" s="2"/>
      <c r="Y88" s="16"/>
      <c r="Z88" s="16"/>
      <c r="AA88" s="16"/>
      <c r="AB88" s="2"/>
      <c r="AC88" s="16"/>
      <c r="AD88" s="16"/>
      <c r="AE88" s="16"/>
      <c r="AF88" s="16"/>
      <c r="AG88" s="16"/>
      <c r="AH88" s="16"/>
      <c r="AI88" s="18">
        <f t="shared" si="1"/>
        <v>0</v>
      </c>
      <c r="AJ88" s="18"/>
      <c r="AK88" s="18"/>
    </row>
    <row r="89" spans="1:37" ht="15" customHeight="1" x14ac:dyDescent="0.3">
      <c r="A89" s="19"/>
      <c r="B89" s="16"/>
      <c r="C89" s="21"/>
      <c r="D89" s="2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6"/>
      <c r="U89" s="2"/>
      <c r="V89" s="2"/>
      <c r="W89" s="16"/>
      <c r="X89" s="2"/>
      <c r="Y89" s="16"/>
      <c r="Z89" s="16"/>
      <c r="AA89" s="16"/>
      <c r="AB89" s="2"/>
      <c r="AC89" s="16"/>
      <c r="AD89" s="16"/>
      <c r="AE89" s="16"/>
      <c r="AF89" s="16"/>
      <c r="AG89" s="16"/>
      <c r="AH89" s="16"/>
      <c r="AI89" s="18">
        <f t="shared" si="1"/>
        <v>0</v>
      </c>
      <c r="AJ89" s="18"/>
      <c r="AK89" s="18"/>
    </row>
    <row r="90" spans="1:37" ht="15" customHeight="1" x14ac:dyDescent="0.3">
      <c r="A90" s="19"/>
      <c r="B90" s="16"/>
      <c r="C90" s="21"/>
      <c r="D90" s="2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6"/>
      <c r="U90" s="2"/>
      <c r="V90" s="2"/>
      <c r="W90" s="16"/>
      <c r="X90" s="2"/>
      <c r="Y90" s="16"/>
      <c r="Z90" s="16"/>
      <c r="AA90" s="16"/>
      <c r="AB90" s="2"/>
      <c r="AC90" s="16"/>
      <c r="AD90" s="16"/>
      <c r="AE90" s="16"/>
      <c r="AF90" s="16"/>
      <c r="AG90" s="16"/>
      <c r="AH90" s="16"/>
      <c r="AI90" s="18">
        <f t="shared" si="1"/>
        <v>0</v>
      </c>
      <c r="AJ90" s="18"/>
      <c r="AK90" s="18"/>
    </row>
    <row r="91" spans="1:37" ht="15" customHeight="1" x14ac:dyDescent="0.3">
      <c r="A91" s="19"/>
      <c r="B91" s="16"/>
      <c r="C91" s="21"/>
      <c r="D91" s="2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16"/>
      <c r="U91" s="2"/>
      <c r="V91" s="2"/>
      <c r="W91" s="16"/>
      <c r="X91" s="2"/>
      <c r="Y91" s="16"/>
      <c r="Z91" s="16"/>
      <c r="AA91" s="16"/>
      <c r="AB91" s="2"/>
      <c r="AC91" s="16"/>
      <c r="AD91" s="16"/>
      <c r="AE91" s="16"/>
      <c r="AF91" s="16"/>
      <c r="AG91" s="16"/>
      <c r="AH91" s="16"/>
      <c r="AI91" s="18">
        <f t="shared" si="1"/>
        <v>0</v>
      </c>
      <c r="AJ91" s="18"/>
      <c r="AK91" s="18"/>
    </row>
    <row r="92" spans="1:37" ht="15" customHeight="1" x14ac:dyDescent="0.3">
      <c r="A92" s="19"/>
      <c r="B92" s="16"/>
      <c r="C92" s="21"/>
      <c r="D92" s="2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6"/>
      <c r="U92" s="2"/>
      <c r="V92" s="2"/>
      <c r="W92" s="16"/>
      <c r="X92" s="2"/>
      <c r="Y92" s="16"/>
      <c r="Z92" s="16"/>
      <c r="AA92" s="16"/>
      <c r="AB92" s="2"/>
      <c r="AC92" s="16"/>
      <c r="AD92" s="16"/>
      <c r="AE92" s="16"/>
      <c r="AF92" s="16"/>
      <c r="AG92" s="16"/>
      <c r="AH92" s="16"/>
      <c r="AI92" s="18">
        <f t="shared" si="1"/>
        <v>0</v>
      </c>
      <c r="AJ92" s="18"/>
      <c r="AK92" s="18"/>
    </row>
    <row r="93" spans="1:37" ht="15" customHeight="1" x14ac:dyDescent="0.3">
      <c r="A93" s="19"/>
      <c r="B93" s="16"/>
      <c r="C93" s="21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6"/>
      <c r="U93" s="2"/>
      <c r="V93" s="2"/>
      <c r="W93" s="16"/>
      <c r="X93" s="2"/>
      <c r="Y93" s="16"/>
      <c r="Z93" s="16"/>
      <c r="AA93" s="16"/>
      <c r="AB93" s="2"/>
      <c r="AC93" s="16"/>
      <c r="AD93" s="16"/>
      <c r="AE93" s="16"/>
      <c r="AF93" s="16"/>
      <c r="AG93" s="16"/>
      <c r="AH93" s="16"/>
      <c r="AI93" s="18">
        <f t="shared" si="1"/>
        <v>0</v>
      </c>
      <c r="AJ93" s="18"/>
      <c r="AK93" s="18"/>
    </row>
    <row r="94" spans="1:37" x14ac:dyDescent="0.3">
      <c r="A94" s="19"/>
      <c r="B94" s="16"/>
      <c r="C94" s="16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16"/>
      <c r="T94" s="16"/>
      <c r="U94" s="2"/>
      <c r="V94" s="2"/>
      <c r="W94" s="16"/>
      <c r="X94" s="2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8">
        <f t="shared" si="1"/>
        <v>0</v>
      </c>
      <c r="AJ94" s="18">
        <f>D94-AI94</f>
        <v>0</v>
      </c>
      <c r="AK94" s="18">
        <f>SUM(E94:AJ94)-D94</f>
        <v>0</v>
      </c>
    </row>
    <row r="95" spans="1:37" ht="15" thickBot="1" x14ac:dyDescent="0.35">
      <c r="A95" s="19"/>
      <c r="B95" s="16"/>
      <c r="C95" s="16"/>
      <c r="D95" s="24">
        <f t="shared" ref="D95:K95" si="2">SUM(D3:D94)</f>
        <v>26782.19000000001</v>
      </c>
      <c r="E95" s="148">
        <f t="shared" si="2"/>
        <v>1528.5400000000002</v>
      </c>
      <c r="F95" s="24">
        <f t="shared" si="2"/>
        <v>0</v>
      </c>
      <c r="G95" s="148">
        <f t="shared" si="2"/>
        <v>4692.8900000000012</v>
      </c>
      <c r="H95" s="148">
        <f t="shared" si="2"/>
        <v>525.28000000000009</v>
      </c>
      <c r="I95" s="24">
        <f t="shared" si="2"/>
        <v>0</v>
      </c>
      <c r="J95" s="148">
        <f t="shared" si="2"/>
        <v>347.29</v>
      </c>
      <c r="K95" s="24">
        <f t="shared" si="2"/>
        <v>0</v>
      </c>
      <c r="L95" s="148">
        <f t="shared" ref="L95:U95" si="3">SUM(L4:L94)</f>
        <v>0</v>
      </c>
      <c r="M95" s="148">
        <f t="shared" si="3"/>
        <v>7626.63</v>
      </c>
      <c r="N95" s="148">
        <f t="shared" si="3"/>
        <v>487</v>
      </c>
      <c r="O95" s="148">
        <f t="shared" si="3"/>
        <v>582.25</v>
      </c>
      <c r="P95" s="24">
        <f t="shared" si="3"/>
        <v>70</v>
      </c>
      <c r="Q95" s="148">
        <f t="shared" si="3"/>
        <v>1358.33</v>
      </c>
      <c r="R95" s="148">
        <f t="shared" si="3"/>
        <v>100</v>
      </c>
      <c r="S95" s="24">
        <f t="shared" si="3"/>
        <v>542</v>
      </c>
      <c r="T95" s="148">
        <f t="shared" si="3"/>
        <v>0</v>
      </c>
      <c r="U95" s="148">
        <f t="shared" si="3"/>
        <v>447.87</v>
      </c>
      <c r="V95" s="148">
        <f t="shared" ref="V95:AG95" si="4">SUM(V3:V94)</f>
        <v>60</v>
      </c>
      <c r="W95" s="24">
        <f t="shared" si="4"/>
        <v>0</v>
      </c>
      <c r="X95" s="24">
        <f t="shared" si="4"/>
        <v>85.2</v>
      </c>
      <c r="Y95" s="24">
        <f t="shared" si="4"/>
        <v>0</v>
      </c>
      <c r="Z95" s="24">
        <f t="shared" si="4"/>
        <v>0</v>
      </c>
      <c r="AA95" s="24">
        <f t="shared" si="4"/>
        <v>0</v>
      </c>
      <c r="AB95" s="24">
        <f t="shared" si="4"/>
        <v>185.4</v>
      </c>
      <c r="AC95" s="24">
        <f t="shared" si="4"/>
        <v>92.5</v>
      </c>
      <c r="AD95" s="24">
        <f t="shared" si="4"/>
        <v>0</v>
      </c>
      <c r="AE95" s="24">
        <f t="shared" si="4"/>
        <v>0</v>
      </c>
      <c r="AF95" s="24">
        <f t="shared" si="4"/>
        <v>2525</v>
      </c>
      <c r="AG95" s="24">
        <f t="shared" si="4"/>
        <v>0</v>
      </c>
      <c r="AH95" s="24">
        <f t="shared" ref="AH95" si="5">SUM(AH3:AH94)</f>
        <v>5526.01</v>
      </c>
      <c r="AI95" s="25">
        <f>SUM(AI4:AI94)</f>
        <v>0</v>
      </c>
      <c r="AJ95" s="25">
        <f>SUM(AJ4:AJ94)</f>
        <v>0</v>
      </c>
    </row>
    <row r="96" spans="1:37" x14ac:dyDescent="0.3">
      <c r="D96" s="18"/>
      <c r="E96" s="17" t="s">
        <v>48</v>
      </c>
      <c r="F96" s="17" t="s">
        <v>48</v>
      </c>
      <c r="G96" s="17" t="s">
        <v>48</v>
      </c>
      <c r="H96" s="17" t="s">
        <v>48</v>
      </c>
      <c r="I96" s="17" t="s">
        <v>48</v>
      </c>
      <c r="J96" s="17" t="s">
        <v>48</v>
      </c>
      <c r="K96" s="17" t="s">
        <v>48</v>
      </c>
      <c r="L96" s="17" t="s">
        <v>48</v>
      </c>
      <c r="M96" s="17" t="s">
        <v>48</v>
      </c>
      <c r="N96" s="17" t="s">
        <v>48</v>
      </c>
      <c r="O96" s="17" t="s">
        <v>48</v>
      </c>
      <c r="P96" s="17" t="s">
        <v>48</v>
      </c>
      <c r="Q96" s="17" t="s">
        <v>48</v>
      </c>
      <c r="R96" s="18" t="s">
        <v>48</v>
      </c>
      <c r="S96" s="17" t="s">
        <v>48</v>
      </c>
      <c r="U96" s="17" t="s">
        <v>48</v>
      </c>
      <c r="V96" s="17" t="s">
        <v>48</v>
      </c>
      <c r="W96" s="17" t="s">
        <v>48</v>
      </c>
      <c r="X96" s="17" t="s">
        <v>48</v>
      </c>
      <c r="Y96" s="17" t="s">
        <v>48</v>
      </c>
      <c r="AB96" s="17" t="s">
        <v>48</v>
      </c>
    </row>
    <row r="97" spans="1:18" x14ac:dyDescent="0.3">
      <c r="A97" s="23"/>
      <c r="D97" s="18"/>
      <c r="E97" s="20"/>
      <c r="R97" s="18"/>
    </row>
    <row r="98" spans="1:18" x14ac:dyDescent="0.3">
      <c r="B98" s="26" t="s">
        <v>49</v>
      </c>
      <c r="C98" s="26"/>
      <c r="D98" s="1">
        <f>D59+D71+D72</f>
        <v>1556.66</v>
      </c>
      <c r="E98" s="18"/>
    </row>
    <row r="100" spans="1:18" x14ac:dyDescent="0.3">
      <c r="B100" s="147" t="s">
        <v>404</v>
      </c>
      <c r="D100" s="27">
        <f>8.32*690</f>
        <v>5740.8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AF5E-4BED-4086-8907-1B749ADB432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41456-C86F-4B51-BDC9-F99B56B6F22A}">
  <dimension ref="A2:I28"/>
  <sheetViews>
    <sheetView topLeftCell="A14" workbookViewId="0">
      <selection activeCell="E28" sqref="A28:E43"/>
    </sheetView>
  </sheetViews>
  <sheetFormatPr defaultRowHeight="14.4" x14ac:dyDescent="0.3"/>
  <cols>
    <col min="1" max="1" width="33.44140625" bestFit="1" customWidth="1"/>
    <col min="3" max="3" width="15.44140625" bestFit="1" customWidth="1"/>
  </cols>
  <sheetData>
    <row r="2" spans="1:9" x14ac:dyDescent="0.3">
      <c r="B2" t="s">
        <v>122</v>
      </c>
      <c r="D2" t="s">
        <v>123</v>
      </c>
      <c r="F2" t="s">
        <v>124</v>
      </c>
      <c r="H2" t="s">
        <v>125</v>
      </c>
    </row>
    <row r="3" spans="1:9" x14ac:dyDescent="0.3">
      <c r="D3" t="s">
        <v>126</v>
      </c>
    </row>
    <row r="4" spans="1:9" x14ac:dyDescent="0.3">
      <c r="A4" t="s">
        <v>127</v>
      </c>
      <c r="B4">
        <v>750</v>
      </c>
      <c r="D4">
        <v>1000</v>
      </c>
      <c r="F4">
        <v>250</v>
      </c>
      <c r="H4">
        <v>401</v>
      </c>
    </row>
    <row r="5" spans="1:9" x14ac:dyDescent="0.3">
      <c r="A5" t="s">
        <v>128</v>
      </c>
      <c r="B5">
        <v>100</v>
      </c>
      <c r="C5" t="s">
        <v>129</v>
      </c>
    </row>
    <row r="6" spans="1:9" x14ac:dyDescent="0.3">
      <c r="A6" t="s">
        <v>130</v>
      </c>
      <c r="B6">
        <v>250</v>
      </c>
      <c r="C6" t="s">
        <v>131</v>
      </c>
      <c r="D6">
        <v>750</v>
      </c>
      <c r="E6" t="s">
        <v>131</v>
      </c>
    </row>
    <row r="7" spans="1:9" x14ac:dyDescent="0.3">
      <c r="A7" t="s">
        <v>132</v>
      </c>
      <c r="B7">
        <v>250</v>
      </c>
      <c r="C7" t="s">
        <v>133</v>
      </c>
    </row>
    <row r="8" spans="1:9" x14ac:dyDescent="0.3">
      <c r="A8" t="s">
        <v>134</v>
      </c>
      <c r="B8">
        <v>50</v>
      </c>
      <c r="C8" t="s">
        <v>135</v>
      </c>
      <c r="D8" s="29"/>
    </row>
    <row r="9" spans="1:9" x14ac:dyDescent="0.3">
      <c r="A9" t="s">
        <v>136</v>
      </c>
      <c r="B9" s="32">
        <f>150+[1]Payments!D62-D9</f>
        <v>8.4299999999999784</v>
      </c>
      <c r="C9" t="s">
        <v>137</v>
      </c>
      <c r="D9" s="29">
        <v>157.21</v>
      </c>
      <c r="E9" t="s">
        <v>137</v>
      </c>
    </row>
    <row r="10" spans="1:9" x14ac:dyDescent="0.3">
      <c r="A10" t="s">
        <v>138</v>
      </c>
      <c r="B10">
        <f>30-D10</f>
        <v>0</v>
      </c>
      <c r="D10" s="29">
        <v>30</v>
      </c>
      <c r="E10" t="s">
        <v>139</v>
      </c>
    </row>
    <row r="11" spans="1:9" x14ac:dyDescent="0.3">
      <c r="A11" t="s">
        <v>140</v>
      </c>
      <c r="B11" s="32"/>
      <c r="D11" s="60">
        <f>[1]Payments!D58+[1]Payments!D60</f>
        <v>62.79</v>
      </c>
      <c r="E11" t="s">
        <v>141</v>
      </c>
    </row>
    <row r="12" spans="1:9" x14ac:dyDescent="0.3">
      <c r="A12" t="s">
        <v>142</v>
      </c>
      <c r="D12" s="60"/>
    </row>
    <row r="13" spans="1:9" x14ac:dyDescent="0.3">
      <c r="A13" t="s">
        <v>143</v>
      </c>
      <c r="D13" s="29"/>
    </row>
    <row r="14" spans="1:9" x14ac:dyDescent="0.3">
      <c r="A14" t="s">
        <v>144</v>
      </c>
      <c r="D14" s="29"/>
    </row>
    <row r="15" spans="1:9" x14ac:dyDescent="0.3">
      <c r="A15" t="s">
        <v>145</v>
      </c>
      <c r="B15">
        <v>91.57</v>
      </c>
      <c r="D15" s="29"/>
      <c r="F15">
        <v>6.76</v>
      </c>
      <c r="I15" s="28" t="s">
        <v>146</v>
      </c>
    </row>
    <row r="16" spans="1:9" x14ac:dyDescent="0.3">
      <c r="A16" t="s">
        <v>147</v>
      </c>
      <c r="B16">
        <f>B4-SUM(B5:B15)</f>
        <v>0</v>
      </c>
      <c r="D16">
        <f>D4-SUM(D6:D11)</f>
        <v>0</v>
      </c>
      <c r="F16">
        <f>F4-F5-F6-F7-F11-F15</f>
        <v>243.24</v>
      </c>
      <c r="H16">
        <v>401</v>
      </c>
    </row>
    <row r="18" spans="1:9" x14ac:dyDescent="0.3">
      <c r="A18" t="s">
        <v>148</v>
      </c>
      <c r="B18">
        <f>B4+D4+F4+H4</f>
        <v>2401</v>
      </c>
      <c r="H18" s="30" t="s">
        <v>149</v>
      </c>
    </row>
    <row r="19" spans="1:9" x14ac:dyDescent="0.3">
      <c r="A19" t="s">
        <v>150</v>
      </c>
      <c r="B19">
        <f>SUM(B5:G15)</f>
        <v>1756.76</v>
      </c>
    </row>
    <row r="20" spans="1:9" x14ac:dyDescent="0.3">
      <c r="A20" t="s">
        <v>151</v>
      </c>
      <c r="B20">
        <f>B18-B19</f>
        <v>644.24</v>
      </c>
      <c r="C20" s="61" t="s">
        <v>152</v>
      </c>
      <c r="F20" t="s">
        <v>153</v>
      </c>
      <c r="H20">
        <v>207</v>
      </c>
      <c r="I20" t="s">
        <v>154</v>
      </c>
    </row>
    <row r="21" spans="1:9" x14ac:dyDescent="0.3">
      <c r="E21" t="s">
        <v>155</v>
      </c>
      <c r="F21" t="s">
        <v>156</v>
      </c>
      <c r="H21">
        <v>25</v>
      </c>
      <c r="I21" t="s">
        <v>139</v>
      </c>
    </row>
    <row r="22" spans="1:9" x14ac:dyDescent="0.3">
      <c r="E22" t="s">
        <v>155</v>
      </c>
      <c r="F22" t="s">
        <v>157</v>
      </c>
      <c r="H22">
        <f>279+100.29-13.65+63.27</f>
        <v>428.91</v>
      </c>
      <c r="I22" t="s">
        <v>158</v>
      </c>
    </row>
    <row r="23" spans="1:9" x14ac:dyDescent="0.3">
      <c r="E23" t="s">
        <v>159</v>
      </c>
      <c r="F23" t="s">
        <v>160</v>
      </c>
      <c r="H23">
        <v>148.58000000000001</v>
      </c>
      <c r="I23" t="s">
        <v>161</v>
      </c>
    </row>
    <row r="25" spans="1:9" x14ac:dyDescent="0.3">
      <c r="F25" t="s">
        <v>162</v>
      </c>
      <c r="H25">
        <f>H20+H23-H21-H22</f>
        <v>-98.329999999999984</v>
      </c>
    </row>
    <row r="27" spans="1:9" x14ac:dyDescent="0.3">
      <c r="A27" t="s">
        <v>215</v>
      </c>
      <c r="C27">
        <v>243</v>
      </c>
    </row>
    <row r="28" spans="1:9" x14ac:dyDescent="0.3">
      <c r="A28" t="s">
        <v>216</v>
      </c>
      <c r="C28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06E1-F758-4B82-AB0E-E4B9564CA85E}">
  <dimension ref="B2:O41"/>
  <sheetViews>
    <sheetView topLeftCell="A8" workbookViewId="0">
      <selection activeCell="I25" sqref="I25"/>
    </sheetView>
  </sheetViews>
  <sheetFormatPr defaultRowHeight="14.4" x14ac:dyDescent="0.3"/>
  <cols>
    <col min="3" max="3" width="24.5546875" bestFit="1" customWidth="1"/>
    <col min="5" max="5" width="16.6640625" bestFit="1" customWidth="1"/>
    <col min="8" max="8" width="16.109375" customWidth="1"/>
    <col min="9" max="9" width="11.88671875" customWidth="1"/>
  </cols>
  <sheetData>
    <row r="2" spans="2:15" x14ac:dyDescent="0.3">
      <c r="C2" t="s">
        <v>50</v>
      </c>
      <c r="G2" s="28" t="s">
        <v>51</v>
      </c>
    </row>
    <row r="3" spans="2:15" x14ac:dyDescent="0.3">
      <c r="C3" s="30" t="s">
        <v>52</v>
      </c>
      <c r="G3" t="s">
        <v>53</v>
      </c>
      <c r="M3" s="30" t="s">
        <v>54</v>
      </c>
    </row>
    <row r="4" spans="2:15" x14ac:dyDescent="0.3">
      <c r="C4" t="s">
        <v>55</v>
      </c>
      <c r="E4" s="31">
        <f>[1]Receipts!D4</f>
        <v>13747.63</v>
      </c>
      <c r="G4" t="s">
        <v>56</v>
      </c>
      <c r="I4" s="32">
        <v>1374.12</v>
      </c>
      <c r="J4" t="s">
        <v>57</v>
      </c>
      <c r="M4" s="28" t="s">
        <v>58</v>
      </c>
    </row>
    <row r="5" spans="2:15" x14ac:dyDescent="0.3">
      <c r="C5" t="s">
        <v>59</v>
      </c>
      <c r="E5" s="31">
        <f>[1]Receipts!M14</f>
        <v>2901.4</v>
      </c>
      <c r="G5" t="s">
        <v>60</v>
      </c>
      <c r="I5" s="32">
        <v>17199.18</v>
      </c>
      <c r="J5" t="s">
        <v>61</v>
      </c>
      <c r="M5" s="166" t="s">
        <v>282</v>
      </c>
      <c r="N5" s="61"/>
      <c r="O5" s="61"/>
    </row>
    <row r="6" spans="2:15" x14ac:dyDescent="0.3">
      <c r="B6" s="34">
        <v>43676</v>
      </c>
      <c r="C6" t="s">
        <v>62</v>
      </c>
      <c r="E6" s="35">
        <v>229.02</v>
      </c>
      <c r="G6" s="36" t="s">
        <v>56</v>
      </c>
      <c r="H6" s="36"/>
      <c r="I6" s="37">
        <v>6738.94</v>
      </c>
      <c r="J6" s="36" t="s">
        <v>63</v>
      </c>
    </row>
    <row r="7" spans="2:15" x14ac:dyDescent="0.3">
      <c r="B7" s="34">
        <v>43796</v>
      </c>
      <c r="C7" t="s">
        <v>64</v>
      </c>
      <c r="E7" s="38">
        <v>20000</v>
      </c>
      <c r="G7" s="36" t="s">
        <v>65</v>
      </c>
      <c r="H7" s="36"/>
      <c r="I7" s="37">
        <v>26143.62</v>
      </c>
      <c r="J7" s="36" t="s">
        <v>66</v>
      </c>
    </row>
    <row r="8" spans="2:15" x14ac:dyDescent="0.3">
      <c r="B8" s="34">
        <v>43796</v>
      </c>
      <c r="C8" t="s">
        <v>67</v>
      </c>
      <c r="E8" s="31">
        <f>[1]Receipts!D17</f>
        <v>916.08</v>
      </c>
      <c r="G8" s="36" t="s">
        <v>68</v>
      </c>
      <c r="H8" s="36"/>
      <c r="I8" s="36">
        <v>25000.2</v>
      </c>
      <c r="J8" s="36" t="s">
        <v>69</v>
      </c>
    </row>
    <row r="9" spans="2:15" x14ac:dyDescent="0.3">
      <c r="B9" s="34">
        <v>43813</v>
      </c>
      <c r="C9" t="s">
        <v>70</v>
      </c>
      <c r="E9" s="39">
        <v>2866.53</v>
      </c>
      <c r="G9" s="36" t="s">
        <v>71</v>
      </c>
      <c r="I9">
        <v>26000</v>
      </c>
      <c r="J9" s="36" t="s">
        <v>72</v>
      </c>
    </row>
    <row r="10" spans="2:15" x14ac:dyDescent="0.3">
      <c r="B10" s="34">
        <v>43480</v>
      </c>
      <c r="C10" t="s">
        <v>73</v>
      </c>
      <c r="E10" s="31">
        <v>1374.12</v>
      </c>
      <c r="G10" s="36" t="s">
        <v>74</v>
      </c>
      <c r="I10">
        <v>37284.92</v>
      </c>
      <c r="J10" s="36" t="s">
        <v>75</v>
      </c>
    </row>
    <row r="11" spans="2:15" x14ac:dyDescent="0.3">
      <c r="B11" s="34">
        <v>43813</v>
      </c>
      <c r="C11" s="36" t="s">
        <v>76</v>
      </c>
      <c r="D11" s="36"/>
      <c r="E11" s="39">
        <v>1123.1600000000001</v>
      </c>
      <c r="G11" s="36" t="s">
        <v>119</v>
      </c>
      <c r="I11">
        <v>19200</v>
      </c>
      <c r="J11" s="36" t="s">
        <v>120</v>
      </c>
    </row>
    <row r="12" spans="2:15" x14ac:dyDescent="0.3">
      <c r="B12" s="34">
        <v>43481</v>
      </c>
      <c r="C12" t="s">
        <v>77</v>
      </c>
      <c r="E12" s="39">
        <v>4357.2700000000004</v>
      </c>
      <c r="G12" s="36" t="s">
        <v>200</v>
      </c>
      <c r="I12">
        <v>30064.22</v>
      </c>
    </row>
    <row r="13" spans="2:15" x14ac:dyDescent="0.3">
      <c r="B13" s="34">
        <v>43487</v>
      </c>
      <c r="C13" t="s">
        <v>78</v>
      </c>
      <c r="E13" s="39">
        <v>32471.74</v>
      </c>
      <c r="G13" s="36" t="s">
        <v>201</v>
      </c>
      <c r="I13">
        <v>13066.51</v>
      </c>
    </row>
    <row r="14" spans="2:15" x14ac:dyDescent="0.3">
      <c r="B14" s="34">
        <v>43497</v>
      </c>
      <c r="C14" t="s">
        <v>79</v>
      </c>
      <c r="E14" s="39">
        <v>4166.7</v>
      </c>
      <c r="G14" s="36" t="s">
        <v>205</v>
      </c>
      <c r="I14">
        <v>50000</v>
      </c>
    </row>
    <row r="15" spans="2:15" x14ac:dyDescent="0.3">
      <c r="B15" s="34">
        <v>43528</v>
      </c>
      <c r="C15" t="s">
        <v>80</v>
      </c>
      <c r="E15" s="39">
        <v>16666</v>
      </c>
      <c r="G15" s="36" t="s">
        <v>208</v>
      </c>
      <c r="I15">
        <v>2015.3</v>
      </c>
    </row>
    <row r="16" spans="2:15" x14ac:dyDescent="0.3">
      <c r="B16" s="34">
        <v>43525</v>
      </c>
      <c r="C16" t="s">
        <v>81</v>
      </c>
      <c r="E16" s="39">
        <v>4333.33</v>
      </c>
      <c r="G16" t="s">
        <v>214</v>
      </c>
      <c r="I16" s="149">
        <v>285</v>
      </c>
    </row>
    <row r="17" spans="2:11" x14ac:dyDescent="0.3">
      <c r="B17" s="34">
        <v>43556</v>
      </c>
      <c r="C17" t="s">
        <v>82</v>
      </c>
      <c r="E17" s="39">
        <v>6214.22</v>
      </c>
      <c r="G17" s="36" t="s">
        <v>218</v>
      </c>
      <c r="I17">
        <v>34.64</v>
      </c>
    </row>
    <row r="18" spans="2:11" x14ac:dyDescent="0.3">
      <c r="B18" s="34">
        <v>43556</v>
      </c>
      <c r="C18" t="s">
        <v>83</v>
      </c>
      <c r="E18" s="39">
        <v>50000</v>
      </c>
      <c r="G18" s="36" t="s">
        <v>267</v>
      </c>
      <c r="I18" s="61">
        <v>229.02</v>
      </c>
    </row>
    <row r="19" spans="2:11" x14ac:dyDescent="0.3">
      <c r="B19" s="34">
        <v>43556</v>
      </c>
      <c r="C19" t="s">
        <v>121</v>
      </c>
      <c r="E19" s="39">
        <v>42189.96</v>
      </c>
      <c r="G19" t="s">
        <v>210</v>
      </c>
      <c r="I19" s="16">
        <v>50000</v>
      </c>
    </row>
    <row r="20" spans="2:11" x14ac:dyDescent="0.3">
      <c r="B20" s="34">
        <v>43585</v>
      </c>
      <c r="C20" t="s">
        <v>118</v>
      </c>
      <c r="E20" s="39">
        <v>50000</v>
      </c>
      <c r="G20" s="36" t="s">
        <v>274</v>
      </c>
      <c r="I20">
        <v>663.9</v>
      </c>
    </row>
    <row r="21" spans="2:11" x14ac:dyDescent="0.3">
      <c r="B21" s="34">
        <v>43602</v>
      </c>
      <c r="C21" t="s">
        <v>202</v>
      </c>
      <c r="E21" s="149">
        <v>12800</v>
      </c>
      <c r="G21" s="36" t="s">
        <v>275</v>
      </c>
      <c r="I21">
        <v>782.88</v>
      </c>
    </row>
    <row r="22" spans="2:11" x14ac:dyDescent="0.3">
      <c r="B22" s="34">
        <v>43586</v>
      </c>
      <c r="C22" t="s">
        <v>203</v>
      </c>
      <c r="E22" s="39">
        <v>3200</v>
      </c>
      <c r="G22" s="36" t="s">
        <v>276</v>
      </c>
      <c r="I22">
        <v>5660.09</v>
      </c>
    </row>
    <row r="23" spans="2:11" x14ac:dyDescent="0.3">
      <c r="B23" s="34">
        <v>43617</v>
      </c>
      <c r="C23" t="s">
        <v>204</v>
      </c>
      <c r="E23" s="149">
        <v>7188.45</v>
      </c>
      <c r="G23" s="36" t="s">
        <v>280</v>
      </c>
      <c r="I23">
        <v>5.25</v>
      </c>
      <c r="K23" t="s">
        <v>281</v>
      </c>
    </row>
    <row r="24" spans="2:11" x14ac:dyDescent="0.3">
      <c r="B24" s="34">
        <v>43647</v>
      </c>
      <c r="C24" t="s">
        <v>206</v>
      </c>
      <c r="E24" s="149">
        <v>22955.52</v>
      </c>
      <c r="F24" t="s">
        <v>207</v>
      </c>
    </row>
    <row r="25" spans="2:11" x14ac:dyDescent="0.3">
      <c r="B25" s="34">
        <v>43971</v>
      </c>
      <c r="C25" t="s">
        <v>209</v>
      </c>
      <c r="E25" s="39">
        <v>2500</v>
      </c>
    </row>
    <row r="26" spans="2:11" x14ac:dyDescent="0.3">
      <c r="B26" s="34">
        <v>43979</v>
      </c>
      <c r="C26" t="s">
        <v>209</v>
      </c>
      <c r="E26" s="39">
        <v>500</v>
      </c>
    </row>
    <row r="27" spans="2:11" x14ac:dyDescent="0.3">
      <c r="B27" s="34">
        <v>43979</v>
      </c>
      <c r="C27" t="s">
        <v>209</v>
      </c>
      <c r="E27" s="39">
        <v>100</v>
      </c>
    </row>
    <row r="28" spans="2:11" x14ac:dyDescent="0.3">
      <c r="B28" s="34">
        <v>43525</v>
      </c>
      <c r="C28" t="s">
        <v>277</v>
      </c>
      <c r="E28" s="39">
        <v>3100</v>
      </c>
    </row>
    <row r="29" spans="2:11" x14ac:dyDescent="0.3">
      <c r="B29" s="34">
        <v>44036</v>
      </c>
      <c r="C29" t="s">
        <v>211</v>
      </c>
      <c r="E29" s="149">
        <v>5000</v>
      </c>
    </row>
    <row r="30" spans="2:11" x14ac:dyDescent="0.3">
      <c r="B30" s="34">
        <v>43992</v>
      </c>
      <c r="C30" t="s">
        <v>212</v>
      </c>
      <c r="E30" s="149">
        <v>283.60000000000002</v>
      </c>
    </row>
    <row r="31" spans="2:11" x14ac:dyDescent="0.3">
      <c r="B31" s="34" t="s">
        <v>278</v>
      </c>
      <c r="C31" t="s">
        <v>279</v>
      </c>
      <c r="E31" s="39">
        <v>943.35</v>
      </c>
    </row>
    <row r="32" spans="2:11" x14ac:dyDescent="0.3">
      <c r="B32" s="34"/>
      <c r="E32" s="39"/>
    </row>
    <row r="33" spans="2:9" x14ac:dyDescent="0.3">
      <c r="B33" s="34"/>
      <c r="E33" s="39"/>
    </row>
    <row r="34" spans="2:9" x14ac:dyDescent="0.3">
      <c r="E34" s="27">
        <f>SUM(E4:E31)</f>
        <v>312128.08</v>
      </c>
      <c r="I34" s="27">
        <f>SUM(I4:I24)</f>
        <v>311747.79000000004</v>
      </c>
    </row>
    <row r="35" spans="2:9" x14ac:dyDescent="0.3">
      <c r="C35" t="s">
        <v>17</v>
      </c>
    </row>
    <row r="36" spans="2:9" x14ac:dyDescent="0.3">
      <c r="C36" t="s">
        <v>84</v>
      </c>
      <c r="E36" s="40">
        <f>E34-I34</f>
        <v>380.28999999997905</v>
      </c>
    </row>
    <row r="38" spans="2:9" x14ac:dyDescent="0.3">
      <c r="C38" t="s">
        <v>17</v>
      </c>
      <c r="E38" s="32" t="s">
        <v>17</v>
      </c>
    </row>
    <row r="41" spans="2:9" x14ac:dyDescent="0.3">
      <c r="C41" t="s">
        <v>213</v>
      </c>
      <c r="E41" t="s">
        <v>17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E5EC-06B1-4D7F-8CDC-B324BAFA9E98}">
  <dimension ref="A5:K70"/>
  <sheetViews>
    <sheetView topLeftCell="A38" workbookViewId="0">
      <selection activeCell="A38" sqref="A1:XFD1048576"/>
    </sheetView>
  </sheetViews>
  <sheetFormatPr defaultColWidth="9.109375" defaultRowHeight="14.4" x14ac:dyDescent="0.3"/>
  <cols>
    <col min="1" max="1" width="24.5546875" style="41" customWidth="1"/>
    <col min="2" max="2" width="9.109375" style="41"/>
    <col min="3" max="3" width="14" style="41" bestFit="1" customWidth="1"/>
    <col min="4" max="4" width="15.44140625" style="41" bestFit="1" customWidth="1"/>
    <col min="5" max="5" width="9.109375" style="41"/>
    <col min="6" max="6" width="54.6640625" style="41" bestFit="1" customWidth="1"/>
    <col min="7" max="7" width="32.109375" style="41" bestFit="1" customWidth="1"/>
    <col min="8" max="8" width="11.6640625" style="41" customWidth="1"/>
    <col min="9" max="9" width="11.77734375" style="41" bestFit="1" customWidth="1"/>
    <col min="10" max="16384" width="9.109375" style="41"/>
  </cols>
  <sheetData>
    <row r="5" spans="1:11" x14ac:dyDescent="0.3">
      <c r="C5" s="42"/>
      <c r="D5" s="42"/>
      <c r="F5" s="43"/>
      <c r="G5" s="43"/>
    </row>
    <row r="6" spans="1:11" x14ac:dyDescent="0.3">
      <c r="A6" s="44" t="s">
        <v>85</v>
      </c>
      <c r="C6" s="41">
        <v>22134</v>
      </c>
      <c r="E6" s="45" t="s">
        <v>86</v>
      </c>
      <c r="F6" s="43"/>
      <c r="G6" s="43"/>
    </row>
    <row r="7" spans="1:11" x14ac:dyDescent="0.3">
      <c r="A7" s="44" t="s">
        <v>87</v>
      </c>
      <c r="E7" s="46" t="s">
        <v>17</v>
      </c>
      <c r="F7" s="16" t="s">
        <v>284</v>
      </c>
      <c r="G7" s="16">
        <v>1058</v>
      </c>
      <c r="H7" s="167">
        <v>192</v>
      </c>
      <c r="I7" s="41" t="s">
        <v>290</v>
      </c>
      <c r="J7" s="41" t="s">
        <v>289</v>
      </c>
    </row>
    <row r="8" spans="1:11" x14ac:dyDescent="0.3">
      <c r="A8" s="41" t="s">
        <v>88</v>
      </c>
      <c r="C8" s="46">
        <f>Receipts!I56</f>
        <v>21000</v>
      </c>
      <c r="E8" s="41" t="s">
        <v>17</v>
      </c>
      <c r="F8" s="16" t="s">
        <v>285</v>
      </c>
      <c r="G8" s="16">
        <v>1060</v>
      </c>
      <c r="H8" s="167">
        <v>70</v>
      </c>
      <c r="I8" s="41" t="s">
        <v>290</v>
      </c>
      <c r="J8" s="41" t="s">
        <v>289</v>
      </c>
    </row>
    <row r="9" spans="1:11" x14ac:dyDescent="0.3">
      <c r="A9" s="41" t="s">
        <v>9</v>
      </c>
      <c r="C9" s="46">
        <f>Receipts!J56</f>
        <v>1250</v>
      </c>
      <c r="F9" s="16" t="s">
        <v>286</v>
      </c>
      <c r="G9" s="16">
        <v>1061</v>
      </c>
      <c r="H9" s="167">
        <v>124</v>
      </c>
      <c r="I9" s="41" t="s">
        <v>290</v>
      </c>
      <c r="J9" s="41" t="s">
        <v>289</v>
      </c>
    </row>
    <row r="10" spans="1:11" x14ac:dyDescent="0.3">
      <c r="A10" s="41" t="s">
        <v>89</v>
      </c>
      <c r="C10" s="46">
        <f>Receipts!F56</f>
        <v>800</v>
      </c>
      <c r="F10" s="16" t="s">
        <v>287</v>
      </c>
      <c r="G10" s="16">
        <v>1063</v>
      </c>
      <c r="H10" s="167">
        <v>843</v>
      </c>
      <c r="I10" s="41" t="s">
        <v>290</v>
      </c>
      <c r="J10" s="41" t="s">
        <v>289</v>
      </c>
    </row>
    <row r="11" spans="1:11" x14ac:dyDescent="0.3">
      <c r="A11" s="41" t="s">
        <v>90</v>
      </c>
      <c r="C11" s="46">
        <f>Receipts!G56</f>
        <v>250</v>
      </c>
      <c r="F11" s="16" t="s">
        <v>288</v>
      </c>
      <c r="G11" s="16">
        <v>1064</v>
      </c>
      <c r="H11" s="167">
        <v>90</v>
      </c>
      <c r="I11" s="41" t="s">
        <v>290</v>
      </c>
      <c r="J11" s="41" t="s">
        <v>289</v>
      </c>
    </row>
    <row r="12" spans="1:11" x14ac:dyDescent="0.3">
      <c r="A12" s="41" t="s">
        <v>91</v>
      </c>
      <c r="C12" s="46">
        <f>Receipts!K56</f>
        <v>190</v>
      </c>
      <c r="F12" s="16"/>
      <c r="G12" s="16"/>
      <c r="H12" s="167"/>
      <c r="I12" s="41" t="s">
        <v>17</v>
      </c>
    </row>
    <row r="13" spans="1:11" x14ac:dyDescent="0.3">
      <c r="A13" s="41" t="s">
        <v>92</v>
      </c>
      <c r="C13" s="46">
        <f>Receipts!N56</f>
        <v>500</v>
      </c>
      <c r="E13" s="19"/>
      <c r="F13" s="168"/>
      <c r="G13" s="168"/>
      <c r="H13" s="169">
        <f>SUM(H7:H12)</f>
        <v>1319</v>
      </c>
      <c r="I13" s="170"/>
      <c r="J13" s="170"/>
      <c r="K13" s="170"/>
    </row>
    <row r="14" spans="1:11" x14ac:dyDescent="0.3">
      <c r="A14" s="41" t="s">
        <v>93</v>
      </c>
      <c r="C14" s="46">
        <f>Receipts!O56</f>
        <v>800</v>
      </c>
      <c r="F14" s="16"/>
      <c r="G14" s="16"/>
      <c r="H14" s="167"/>
    </row>
    <row r="15" spans="1:11" x14ac:dyDescent="0.3">
      <c r="A15" s="41" t="s">
        <v>94</v>
      </c>
      <c r="C15" s="46">
        <f>Receipts!P56</f>
        <v>0</v>
      </c>
      <c r="E15" s="19"/>
      <c r="F15" s="16" t="s">
        <v>333</v>
      </c>
      <c r="G15" s="16">
        <v>1121</v>
      </c>
      <c r="H15" s="20">
        <v>70</v>
      </c>
    </row>
    <row r="16" spans="1:11" x14ac:dyDescent="0.3">
      <c r="A16" s="41" t="s">
        <v>217</v>
      </c>
      <c r="C16" s="46">
        <f>Receipts!Q56</f>
        <v>0</v>
      </c>
      <c r="E16" s="19"/>
      <c r="F16" s="16" t="s">
        <v>354</v>
      </c>
      <c r="G16" s="16">
        <v>1133</v>
      </c>
      <c r="H16" s="2">
        <v>100</v>
      </c>
    </row>
    <row r="17" spans="1:9" x14ac:dyDescent="0.3">
      <c r="A17" s="41" t="s">
        <v>95</v>
      </c>
      <c r="C17" s="46">
        <f>Receipts!M56</f>
        <v>0</v>
      </c>
      <c r="E17" s="19"/>
      <c r="F17" s="16" t="s">
        <v>355</v>
      </c>
      <c r="G17" s="16">
        <v>1134</v>
      </c>
      <c r="H17" s="2">
        <v>1386.66</v>
      </c>
    </row>
    <row r="18" spans="1:9" x14ac:dyDescent="0.3">
      <c r="A18" s="41" t="s">
        <v>4</v>
      </c>
      <c r="C18" s="58">
        <f>Receipts!E56</f>
        <v>1380.71</v>
      </c>
      <c r="D18" s="152">
        <f>SUM(C8:C18)</f>
        <v>26170.71</v>
      </c>
      <c r="E18" s="19"/>
      <c r="F18" s="16"/>
      <c r="G18" s="16"/>
      <c r="H18" s="2"/>
      <c r="I18" s="46"/>
    </row>
    <row r="19" spans="1:9" x14ac:dyDescent="0.3">
      <c r="C19" s="150"/>
      <c r="D19" s="49"/>
      <c r="E19" s="19"/>
      <c r="F19" s="16"/>
      <c r="G19" s="16"/>
      <c r="H19" s="2"/>
      <c r="I19" s="46"/>
    </row>
    <row r="20" spans="1:9" x14ac:dyDescent="0.3">
      <c r="C20" s="150"/>
      <c r="D20" s="49"/>
      <c r="E20" s="19"/>
      <c r="F20" s="16" t="s">
        <v>287</v>
      </c>
      <c r="G20" s="16">
        <v>1125</v>
      </c>
      <c r="H20" s="2" t="s">
        <v>356</v>
      </c>
    </row>
    <row r="21" spans="1:9" x14ac:dyDescent="0.3">
      <c r="C21" s="150"/>
      <c r="D21" s="49"/>
      <c r="E21" s="19"/>
      <c r="F21" s="16"/>
      <c r="G21" s="21"/>
      <c r="H21" s="3">
        <f>SUM(H15:H20)</f>
        <v>1556.66</v>
      </c>
    </row>
    <row r="22" spans="1:9" x14ac:dyDescent="0.3">
      <c r="C22" s="150"/>
      <c r="D22" s="49"/>
      <c r="F22" s="16"/>
      <c r="G22" s="21"/>
      <c r="H22" s="22"/>
    </row>
    <row r="23" spans="1:9" x14ac:dyDescent="0.3">
      <c r="A23" s="50"/>
      <c r="B23" s="50"/>
      <c r="C23" s="59"/>
      <c r="D23" s="50"/>
      <c r="F23" s="16"/>
    </row>
    <row r="24" spans="1:9" x14ac:dyDescent="0.3">
      <c r="A24" s="51" t="s">
        <v>96</v>
      </c>
      <c r="B24" s="50"/>
      <c r="C24" s="47"/>
      <c r="D24" s="50"/>
      <c r="F24" s="16"/>
    </row>
    <row r="25" spans="1:9" x14ac:dyDescent="0.3">
      <c r="A25" s="50" t="s">
        <v>97</v>
      </c>
      <c r="B25" s="50"/>
      <c r="C25" s="154">
        <f>Payments!Q95</f>
        <v>1358.33</v>
      </c>
      <c r="D25" s="50"/>
      <c r="E25" s="52" t="s">
        <v>98</v>
      </c>
      <c r="F25" s="16"/>
      <c r="G25" s="16"/>
      <c r="H25" s="20"/>
    </row>
    <row r="26" spans="1:9" x14ac:dyDescent="0.3">
      <c r="A26" s="50" t="s">
        <v>34</v>
      </c>
      <c r="B26" s="50"/>
      <c r="C26" s="154">
        <f>Payments!U95</f>
        <v>447.87</v>
      </c>
      <c r="D26" s="50"/>
      <c r="E26" s="53"/>
      <c r="F26" s="16"/>
      <c r="G26" s="16"/>
      <c r="H26" s="20"/>
    </row>
    <row r="27" spans="1:9" ht="15.6" x14ac:dyDescent="0.3">
      <c r="A27" s="50" t="s">
        <v>28</v>
      </c>
      <c r="B27" s="50"/>
      <c r="C27" s="154">
        <f>Payments!M95</f>
        <v>7626.63</v>
      </c>
      <c r="D27" s="50"/>
      <c r="E27" s="4"/>
      <c r="F27" s="16"/>
      <c r="G27" s="4" t="s">
        <v>300</v>
      </c>
      <c r="H27" s="146">
        <v>210</v>
      </c>
    </row>
    <row r="28" spans="1:9" ht="15.6" x14ac:dyDescent="0.3">
      <c r="A28" s="50" t="s">
        <v>99</v>
      </c>
      <c r="B28" s="50"/>
      <c r="C28" s="154">
        <f>Payments!L95</f>
        <v>0</v>
      </c>
      <c r="D28" s="50"/>
      <c r="E28" s="4"/>
      <c r="F28" s="16"/>
      <c r="G28" s="4" t="s">
        <v>357</v>
      </c>
      <c r="H28" s="146">
        <v>15</v>
      </c>
    </row>
    <row r="29" spans="1:9" ht="15.6" x14ac:dyDescent="0.3">
      <c r="A29" s="50" t="s">
        <v>100</v>
      </c>
      <c r="B29" s="50"/>
      <c r="C29" s="154">
        <f>Payments!N95</f>
        <v>487</v>
      </c>
      <c r="D29" s="50"/>
      <c r="E29" s="4"/>
    </row>
    <row r="30" spans="1:9" ht="15.6" x14ac:dyDescent="0.3">
      <c r="A30" s="50" t="s">
        <v>35</v>
      </c>
      <c r="B30" s="50"/>
      <c r="C30" s="154">
        <f>Payments!V95</f>
        <v>60</v>
      </c>
      <c r="D30" s="50"/>
      <c r="E30" s="8"/>
      <c r="F30" s="16"/>
    </row>
    <row r="31" spans="1:9" ht="15.6" x14ac:dyDescent="0.3">
      <c r="A31" s="50" t="s">
        <v>101</v>
      </c>
      <c r="B31" s="50"/>
      <c r="C31" s="154">
        <f>Payments!T95</f>
        <v>0</v>
      </c>
      <c r="D31" s="50"/>
      <c r="E31" s="8"/>
      <c r="F31" s="16"/>
      <c r="G31" s="46"/>
      <c r="H31" s="43"/>
    </row>
    <row r="32" spans="1:9" ht="15.6" x14ac:dyDescent="0.3">
      <c r="A32" s="50" t="s">
        <v>32</v>
      </c>
      <c r="B32" s="50"/>
      <c r="C32" s="154">
        <f>Payments!R95</f>
        <v>100</v>
      </c>
      <c r="D32" s="50"/>
      <c r="E32" s="8"/>
      <c r="F32" s="16"/>
      <c r="G32" s="4"/>
      <c r="H32" s="9"/>
    </row>
    <row r="33" spans="1:8" ht="15.6" x14ac:dyDescent="0.3">
      <c r="A33" s="50" t="s">
        <v>21</v>
      </c>
      <c r="B33" s="50"/>
      <c r="C33" s="154">
        <f>Payments!F95</f>
        <v>0</v>
      </c>
      <c r="D33" s="50"/>
      <c r="E33" s="8"/>
      <c r="F33" s="16"/>
      <c r="G33" s="4"/>
      <c r="H33" s="146"/>
    </row>
    <row r="34" spans="1:8" ht="15.6" x14ac:dyDescent="0.3">
      <c r="A34" s="50" t="s">
        <v>102</v>
      </c>
      <c r="B34" s="50"/>
      <c r="C34" s="154">
        <f>Payments!G95</f>
        <v>4692.8900000000012</v>
      </c>
      <c r="D34" s="50"/>
      <c r="E34" s="8"/>
      <c r="F34" s="16"/>
      <c r="G34" s="4"/>
      <c r="H34" s="146" t="s">
        <v>17</v>
      </c>
    </row>
    <row r="35" spans="1:8" ht="15.6" x14ac:dyDescent="0.3">
      <c r="A35" s="50" t="s">
        <v>23</v>
      </c>
      <c r="B35" s="50"/>
      <c r="C35" s="154">
        <f>Payments!H95</f>
        <v>525.28000000000009</v>
      </c>
      <c r="D35" s="50"/>
      <c r="E35" s="8"/>
      <c r="F35" s="16"/>
      <c r="G35" s="16"/>
      <c r="H35" s="20"/>
    </row>
    <row r="36" spans="1:8" ht="15.6" x14ac:dyDescent="0.3">
      <c r="A36" s="50" t="s">
        <v>103</v>
      </c>
      <c r="B36" s="50"/>
      <c r="C36" s="154">
        <f>Payments!P95</f>
        <v>70</v>
      </c>
      <c r="D36" s="50"/>
      <c r="E36" s="50"/>
      <c r="F36" s="6"/>
      <c r="G36" s="4"/>
      <c r="H36" s="146"/>
    </row>
    <row r="37" spans="1:8" ht="15.6" x14ac:dyDescent="0.3">
      <c r="A37" s="50" t="s">
        <v>104</v>
      </c>
      <c r="B37" s="50"/>
      <c r="C37" s="154">
        <f>Payments!S95</f>
        <v>542</v>
      </c>
      <c r="D37" s="50"/>
      <c r="E37" s="50"/>
      <c r="F37" s="6"/>
      <c r="G37" s="4"/>
      <c r="H37" s="146"/>
    </row>
    <row r="38" spans="1:8" x14ac:dyDescent="0.3">
      <c r="A38" s="50" t="s">
        <v>37</v>
      </c>
      <c r="B38" s="50"/>
      <c r="C38" s="154">
        <f>Payments!X95</f>
        <v>85.2</v>
      </c>
      <c r="D38" s="50"/>
      <c r="E38" s="50"/>
      <c r="F38" s="16"/>
      <c r="G38" s="16"/>
      <c r="H38" s="20"/>
    </row>
    <row r="39" spans="1:8" x14ac:dyDescent="0.3">
      <c r="A39" s="54" t="s">
        <v>25</v>
      </c>
      <c r="B39" s="50"/>
      <c r="C39" s="154">
        <f>Payments!J95</f>
        <v>347.29</v>
      </c>
      <c r="D39" s="50"/>
      <c r="E39" s="50"/>
      <c r="F39" s="16"/>
      <c r="G39" s="16"/>
      <c r="H39" s="20"/>
    </row>
    <row r="40" spans="1:8" x14ac:dyDescent="0.3">
      <c r="A40" s="50" t="s">
        <v>30</v>
      </c>
      <c r="B40" s="50"/>
      <c r="C40" s="154">
        <f>Payments!O95</f>
        <v>582.25</v>
      </c>
      <c r="D40" s="50"/>
      <c r="E40" s="50"/>
      <c r="F40" s="16"/>
      <c r="G40" s="21"/>
      <c r="H40" s="22"/>
    </row>
    <row r="41" spans="1:8" x14ac:dyDescent="0.3">
      <c r="A41" s="50" t="s">
        <v>105</v>
      </c>
      <c r="B41" s="50"/>
      <c r="C41" s="154">
        <f>Payments!W95</f>
        <v>0</v>
      </c>
      <c r="D41" s="50"/>
      <c r="E41" s="50"/>
    </row>
    <row r="42" spans="1:8" x14ac:dyDescent="0.3">
      <c r="A42" s="50" t="s">
        <v>106</v>
      </c>
      <c r="B42" s="50"/>
      <c r="C42" s="154">
        <f>Payments!Y95</f>
        <v>0</v>
      </c>
      <c r="D42" s="50"/>
      <c r="E42" s="50"/>
    </row>
    <row r="43" spans="1:8" x14ac:dyDescent="0.3">
      <c r="A43" s="50" t="s">
        <v>42</v>
      </c>
      <c r="B43" s="50"/>
      <c r="C43" s="154">
        <f>Payments!AC95</f>
        <v>92.5</v>
      </c>
      <c r="D43" s="50"/>
      <c r="E43" s="50"/>
    </row>
    <row r="44" spans="1:8" x14ac:dyDescent="0.3">
      <c r="A44" s="50" t="s">
        <v>107</v>
      </c>
      <c r="B44" s="50"/>
      <c r="C44" s="154">
        <f>Payments!AA95</f>
        <v>0</v>
      </c>
      <c r="D44" s="50"/>
      <c r="E44" s="50"/>
      <c r="F44" s="46"/>
      <c r="G44" s="47"/>
      <c r="H44" s="43"/>
    </row>
    <row r="45" spans="1:8" ht="15.6" x14ac:dyDescent="0.3">
      <c r="A45" s="50" t="s">
        <v>108</v>
      </c>
      <c r="B45" s="50"/>
      <c r="C45" s="154">
        <f>Payments!AD95</f>
        <v>0</v>
      </c>
      <c r="D45" s="50"/>
      <c r="E45" s="50"/>
      <c r="F45" s="53"/>
      <c r="G45" s="8"/>
      <c r="H45" s="11"/>
    </row>
    <row r="46" spans="1:8" ht="18" customHeight="1" x14ac:dyDescent="0.3">
      <c r="A46" s="50" t="s">
        <v>41</v>
      </c>
      <c r="B46" s="50"/>
      <c r="C46" s="154">
        <f>Payments!AB95</f>
        <v>185.4</v>
      </c>
      <c r="D46" s="50"/>
      <c r="E46" s="50"/>
      <c r="F46" s="6" t="s">
        <v>17</v>
      </c>
      <c r="G46" s="8"/>
      <c r="H46" s="151"/>
    </row>
    <row r="47" spans="1:8" ht="15.6" x14ac:dyDescent="0.3">
      <c r="A47" s="50" t="s">
        <v>109</v>
      </c>
      <c r="B47" s="50"/>
      <c r="C47" s="154">
        <f>Payments!AE95</f>
        <v>0</v>
      </c>
      <c r="D47" s="50"/>
      <c r="E47" s="50"/>
      <c r="F47" s="6" t="s">
        <v>17</v>
      </c>
      <c r="G47" s="8"/>
      <c r="H47" s="151">
        <f>SUM(H25:H32)</f>
        <v>225</v>
      </c>
    </row>
    <row r="48" spans="1:8" ht="15.6" x14ac:dyDescent="0.3">
      <c r="A48" s="50" t="s">
        <v>110</v>
      </c>
      <c r="B48" s="50"/>
      <c r="C48" s="154">
        <f>Payments!AF95</f>
        <v>2525</v>
      </c>
      <c r="D48" s="50"/>
      <c r="E48" s="50"/>
      <c r="F48" s="6" t="s">
        <v>17</v>
      </c>
      <c r="G48" s="8"/>
      <c r="H48" s="151" t="s">
        <v>17</v>
      </c>
    </row>
    <row r="49" spans="1:8" ht="15.6" x14ac:dyDescent="0.3">
      <c r="A49" s="50" t="s">
        <v>45</v>
      </c>
      <c r="B49" s="50"/>
      <c r="C49" s="154">
        <f>Payments!AG95</f>
        <v>0</v>
      </c>
      <c r="D49" s="50"/>
      <c r="E49" s="50"/>
      <c r="F49" s="6"/>
      <c r="G49" s="4"/>
      <c r="H49" s="146"/>
    </row>
    <row r="50" spans="1:8" ht="15.6" x14ac:dyDescent="0.3">
      <c r="A50" s="50" t="s">
        <v>111</v>
      </c>
      <c r="B50" s="50"/>
      <c r="C50" s="154">
        <f>Payments!AH95</f>
        <v>5526.01</v>
      </c>
      <c r="D50" s="50"/>
      <c r="E50" s="50"/>
      <c r="F50" s="6"/>
      <c r="G50" s="4"/>
      <c r="H50" s="146"/>
    </row>
    <row r="51" spans="1:8" ht="15.6" x14ac:dyDescent="0.3">
      <c r="A51" s="50" t="s">
        <v>4</v>
      </c>
      <c r="B51" s="50"/>
      <c r="C51" s="155">
        <f>Payments!E95</f>
        <v>1528.5400000000002</v>
      </c>
      <c r="D51" s="33">
        <f>SUM(C25:C51)</f>
        <v>26782.19000000001</v>
      </c>
      <c r="E51" s="50"/>
      <c r="F51" s="6"/>
      <c r="G51" s="4"/>
      <c r="H51" s="146"/>
    </row>
    <row r="52" spans="1:8" ht="15.6" x14ac:dyDescent="0.3">
      <c r="F52" s="6"/>
      <c r="G52" s="4"/>
      <c r="H52" s="146"/>
    </row>
    <row r="53" spans="1:8" ht="16.2" thickBot="1" x14ac:dyDescent="0.35">
      <c r="A53" s="44" t="s">
        <v>112</v>
      </c>
      <c r="D53" s="153">
        <f>C6+D18-D51</f>
        <v>21522.51999999999</v>
      </c>
      <c r="F53" s="6"/>
      <c r="G53" s="8"/>
      <c r="H53" s="151"/>
    </row>
    <row r="54" spans="1:8" ht="15.6" x14ac:dyDescent="0.3">
      <c r="F54" s="10"/>
      <c r="G54" s="8" t="s">
        <v>17</v>
      </c>
      <c r="H54" s="151" t="s">
        <v>17</v>
      </c>
    </row>
    <row r="55" spans="1:8" x14ac:dyDescent="0.3">
      <c r="A55" s="43" t="s">
        <v>49</v>
      </c>
      <c r="B55" s="43"/>
      <c r="C55" s="43"/>
      <c r="D55" s="43">
        <f>H21</f>
        <v>1556.66</v>
      </c>
      <c r="F55" s="48"/>
      <c r="G55" s="43"/>
      <c r="H55" s="41" t="s">
        <v>17</v>
      </c>
    </row>
    <row r="56" spans="1:8" x14ac:dyDescent="0.3">
      <c r="A56" s="56" t="s">
        <v>18</v>
      </c>
      <c r="D56" s="56">
        <f>H47</f>
        <v>225</v>
      </c>
      <c r="F56" s="48"/>
      <c r="G56" s="43"/>
    </row>
    <row r="57" spans="1:8" x14ac:dyDescent="0.3">
      <c r="A57" s="44" t="s">
        <v>113</v>
      </c>
      <c r="D57" s="57">
        <f>(D53+D55-D56)</f>
        <v>22854.179999999989</v>
      </c>
      <c r="F57" s="48"/>
      <c r="G57" s="43"/>
    </row>
    <row r="58" spans="1:8" x14ac:dyDescent="0.3">
      <c r="F58" s="48"/>
      <c r="G58" s="43"/>
    </row>
    <row r="59" spans="1:8" x14ac:dyDescent="0.3">
      <c r="A59" s="44" t="s">
        <v>114</v>
      </c>
      <c r="D59" s="41">
        <v>22854</v>
      </c>
      <c r="F59" s="48"/>
      <c r="G59" s="43"/>
    </row>
    <row r="60" spans="1:8" x14ac:dyDescent="0.3">
      <c r="F60" s="48"/>
      <c r="G60" s="43"/>
    </row>
    <row r="61" spans="1:8" x14ac:dyDescent="0.3">
      <c r="A61" s="44" t="s">
        <v>115</v>
      </c>
      <c r="D61" s="57">
        <f>D57-D59</f>
        <v>0.1799999999893771</v>
      </c>
      <c r="F61" s="48"/>
      <c r="G61" s="43"/>
    </row>
    <row r="62" spans="1:8" x14ac:dyDescent="0.3">
      <c r="F62" s="48"/>
      <c r="G62" s="43"/>
    </row>
    <row r="63" spans="1:8" x14ac:dyDescent="0.3">
      <c r="A63" s="41" t="s">
        <v>116</v>
      </c>
      <c r="D63" s="41">
        <f>'MUGA Control'!E36</f>
        <v>380.28999999997905</v>
      </c>
      <c r="F63" s="48"/>
      <c r="G63" s="43"/>
    </row>
    <row r="64" spans="1:8" x14ac:dyDescent="0.3">
      <c r="A64" s="41" t="s">
        <v>117</v>
      </c>
      <c r="D64" s="41">
        <v>0</v>
      </c>
      <c r="F64" s="48"/>
      <c r="G64" s="43"/>
    </row>
    <row r="65" spans="6:7" x14ac:dyDescent="0.3">
      <c r="F65" s="48"/>
      <c r="G65" s="43"/>
    </row>
    <row r="66" spans="6:7" x14ac:dyDescent="0.3">
      <c r="F66" s="48"/>
      <c r="G66" s="43"/>
    </row>
    <row r="67" spans="6:7" x14ac:dyDescent="0.3">
      <c r="F67" s="48"/>
      <c r="G67" s="43"/>
    </row>
    <row r="68" spans="6:7" x14ac:dyDescent="0.3">
      <c r="F68" s="48"/>
      <c r="G68" s="43"/>
    </row>
    <row r="69" spans="6:7" x14ac:dyDescent="0.3">
      <c r="F69" s="43"/>
      <c r="G69" s="43"/>
    </row>
    <row r="70" spans="6:7" ht="15" thickBot="1" x14ac:dyDescent="0.35">
      <c r="F70" s="55"/>
      <c r="G70" s="43"/>
    </row>
  </sheetData>
  <phoneticPr fontId="26" type="noConversion"/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71536-5DFC-495E-91FD-A55EC8C596CE}">
  <dimension ref="A1:H100"/>
  <sheetViews>
    <sheetView topLeftCell="C28" workbookViewId="0">
      <selection activeCell="E43" sqref="E43"/>
    </sheetView>
  </sheetViews>
  <sheetFormatPr defaultColWidth="9.109375" defaultRowHeight="14.4" x14ac:dyDescent="0.3"/>
  <cols>
    <col min="1" max="1" width="35.88671875" style="17" customWidth="1"/>
    <col min="2" max="2" width="18.109375" style="17" customWidth="1"/>
    <col min="3" max="3" width="21.6640625" style="17" customWidth="1"/>
    <col min="4" max="4" width="18" style="17" customWidth="1"/>
    <col min="5" max="5" width="24.6640625" style="17" customWidth="1"/>
    <col min="6" max="6" width="11.44140625" style="17" bestFit="1" customWidth="1"/>
    <col min="7" max="8" width="14.44140625" style="17" customWidth="1"/>
    <col min="9" max="16384" width="9.109375" style="17"/>
  </cols>
  <sheetData>
    <row r="1" spans="1:8" x14ac:dyDescent="0.3">
      <c r="A1"/>
    </row>
    <row r="2" spans="1:8" ht="43.2" x14ac:dyDescent="0.3">
      <c r="A2" s="62"/>
      <c r="B2" s="63" t="s">
        <v>370</v>
      </c>
      <c r="C2" s="63" t="s">
        <v>371</v>
      </c>
      <c r="D2" s="63" t="s">
        <v>372</v>
      </c>
      <c r="E2" s="63" t="s">
        <v>373</v>
      </c>
      <c r="F2" s="63" t="s">
        <v>163</v>
      </c>
      <c r="G2" s="63" t="s">
        <v>164</v>
      </c>
      <c r="H2" s="164"/>
    </row>
    <row r="3" spans="1:8" ht="15" thickBot="1" x14ac:dyDescent="0.35">
      <c r="A3" s="64" t="s">
        <v>85</v>
      </c>
      <c r="B3" s="65">
        <v>22134</v>
      </c>
      <c r="C3" s="66">
        <f>B3</f>
        <v>22134</v>
      </c>
      <c r="D3" s="65">
        <f>B3</f>
        <v>22134</v>
      </c>
      <c r="E3" s="65">
        <v>22134</v>
      </c>
      <c r="F3" s="67" t="s">
        <v>165</v>
      </c>
      <c r="G3" s="172"/>
    </row>
    <row r="4" spans="1:8" x14ac:dyDescent="0.3">
      <c r="A4" s="173" t="s">
        <v>87</v>
      </c>
      <c r="B4" s="68"/>
      <c r="C4" s="69"/>
      <c r="D4" s="68"/>
      <c r="E4" s="68"/>
      <c r="F4" s="70">
        <f t="shared" ref="F4" si="0">E4-D4</f>
        <v>0</v>
      </c>
      <c r="G4" s="174"/>
    </row>
    <row r="5" spans="1:8" x14ac:dyDescent="0.3">
      <c r="A5" s="98" t="s">
        <v>88</v>
      </c>
      <c r="B5" s="71">
        <v>21000</v>
      </c>
      <c r="C5" s="71">
        <v>21000</v>
      </c>
      <c r="D5" s="71">
        <v>21000</v>
      </c>
      <c r="E5" s="72">
        <v>21000</v>
      </c>
      <c r="F5" s="73" t="s">
        <v>165</v>
      </c>
      <c r="G5" s="137"/>
      <c r="H5" s="74"/>
    </row>
    <row r="6" spans="1:8" x14ac:dyDescent="0.3">
      <c r="A6" s="98" t="s">
        <v>9</v>
      </c>
      <c r="B6" s="71">
        <v>1250</v>
      </c>
      <c r="C6" s="71">
        <v>0</v>
      </c>
      <c r="D6" s="71">
        <v>1250</v>
      </c>
      <c r="E6" s="72">
        <v>1250</v>
      </c>
      <c r="F6" s="73" t="s">
        <v>165</v>
      </c>
      <c r="G6" s="76"/>
      <c r="H6" s="77"/>
    </row>
    <row r="7" spans="1:8" x14ac:dyDescent="0.3">
      <c r="A7" s="175" t="s">
        <v>166</v>
      </c>
      <c r="B7" s="71">
        <v>0</v>
      </c>
      <c r="C7" s="71">
        <v>0</v>
      </c>
      <c r="D7" s="71">
        <v>0</v>
      </c>
      <c r="E7" s="72">
        <v>0</v>
      </c>
      <c r="F7" s="73" t="s">
        <v>165</v>
      </c>
      <c r="G7" s="76"/>
      <c r="H7" s="78"/>
    </row>
    <row r="8" spans="1:8" s="181" customFormat="1" x14ac:dyDescent="0.3">
      <c r="A8" s="176" t="s">
        <v>167</v>
      </c>
      <c r="B8" s="177">
        <v>800</v>
      </c>
      <c r="C8" s="177">
        <v>700</v>
      </c>
      <c r="D8" s="177">
        <v>800</v>
      </c>
      <c r="E8" s="178">
        <v>800</v>
      </c>
      <c r="F8" s="73" t="s">
        <v>165</v>
      </c>
      <c r="G8" s="179" t="s">
        <v>17</v>
      </c>
      <c r="H8" s="180"/>
    </row>
    <row r="9" spans="1:8" x14ac:dyDescent="0.3">
      <c r="A9" s="98" t="s">
        <v>90</v>
      </c>
      <c r="B9" s="71">
        <v>250</v>
      </c>
      <c r="C9" s="71">
        <v>250</v>
      </c>
      <c r="D9" s="71">
        <v>250</v>
      </c>
      <c r="E9" s="72">
        <v>250</v>
      </c>
      <c r="F9" s="73" t="s">
        <v>165</v>
      </c>
      <c r="G9" s="76" t="s">
        <v>17</v>
      </c>
      <c r="H9" s="78"/>
    </row>
    <row r="10" spans="1:8" ht="43.2" x14ac:dyDescent="0.3">
      <c r="A10" s="98" t="s">
        <v>91</v>
      </c>
      <c r="B10" s="71">
        <v>175</v>
      </c>
      <c r="C10" s="71">
        <v>10</v>
      </c>
      <c r="D10" s="71">
        <v>175</v>
      </c>
      <c r="E10" s="72">
        <v>190</v>
      </c>
      <c r="F10" s="79">
        <f>E10-D10</f>
        <v>15</v>
      </c>
      <c r="G10" s="76" t="s">
        <v>374</v>
      </c>
      <c r="H10" s="78"/>
    </row>
    <row r="11" spans="1:8" x14ac:dyDescent="0.3">
      <c r="A11" s="98" t="s">
        <v>92</v>
      </c>
      <c r="B11" s="71">
        <v>500</v>
      </c>
      <c r="C11" s="71">
        <v>500</v>
      </c>
      <c r="D11" s="71">
        <v>500</v>
      </c>
      <c r="E11" s="72">
        <v>500</v>
      </c>
      <c r="F11" s="75" t="s">
        <v>165</v>
      </c>
      <c r="G11" s="76" t="s">
        <v>17</v>
      </c>
      <c r="H11" s="78"/>
    </row>
    <row r="12" spans="1:8" x14ac:dyDescent="0.3">
      <c r="A12" s="98" t="s">
        <v>168</v>
      </c>
      <c r="B12" s="71">
        <v>800</v>
      </c>
      <c r="C12" s="71">
        <v>800</v>
      </c>
      <c r="D12" s="71">
        <v>800</v>
      </c>
      <c r="E12" s="72">
        <v>800</v>
      </c>
      <c r="F12" s="75" t="s">
        <v>165</v>
      </c>
      <c r="G12" s="76" t="s">
        <v>17</v>
      </c>
      <c r="H12" s="78"/>
    </row>
    <row r="13" spans="1:8" x14ac:dyDescent="0.3">
      <c r="A13" s="98" t="s">
        <v>94</v>
      </c>
      <c r="B13" s="71">
        <v>0</v>
      </c>
      <c r="C13" s="71">
        <v>0</v>
      </c>
      <c r="D13" s="71">
        <v>0</v>
      </c>
      <c r="E13" s="72">
        <v>0</v>
      </c>
      <c r="F13" s="75" t="s">
        <v>165</v>
      </c>
      <c r="G13" s="76"/>
      <c r="H13" s="78"/>
    </row>
    <row r="14" spans="1:8" ht="58.2" thickBot="1" x14ac:dyDescent="0.35">
      <c r="A14" s="182" t="s">
        <v>4</v>
      </c>
      <c r="B14" s="80">
        <v>1500</v>
      </c>
      <c r="C14" s="71">
        <v>1171</v>
      </c>
      <c r="D14" s="80">
        <v>1500</v>
      </c>
      <c r="E14" s="81">
        <v>1381</v>
      </c>
      <c r="F14" s="82">
        <f>E14-D14</f>
        <v>-119</v>
      </c>
      <c r="G14" s="83" t="s">
        <v>375</v>
      </c>
      <c r="H14" s="78"/>
    </row>
    <row r="15" spans="1:8" ht="15" thickBot="1" x14ac:dyDescent="0.35">
      <c r="A15" s="84" t="s">
        <v>169</v>
      </c>
      <c r="B15" s="85">
        <f>SUM(B5:B14)</f>
        <v>26275</v>
      </c>
      <c r="C15" s="85">
        <f t="shared" ref="C15:D15" si="1">SUM(C5:C14)</f>
        <v>24431</v>
      </c>
      <c r="D15" s="85">
        <f t="shared" si="1"/>
        <v>26275</v>
      </c>
      <c r="E15" s="85">
        <f>SUM(E5:E14)</f>
        <v>26171</v>
      </c>
      <c r="F15" s="86">
        <f>SUM(F3:F14)</f>
        <v>-104</v>
      </c>
      <c r="G15" s="87"/>
      <c r="H15" s="88"/>
    </row>
    <row r="16" spans="1:8" x14ac:dyDescent="0.3">
      <c r="A16" s="89"/>
      <c r="B16" s="90"/>
      <c r="C16" s="90"/>
      <c r="D16" s="90"/>
      <c r="E16" s="91"/>
      <c r="F16" s="92"/>
      <c r="G16" s="92"/>
      <c r="H16" s="88"/>
    </row>
    <row r="17" spans="1:8" ht="15" thickBot="1" x14ac:dyDescent="0.35">
      <c r="A17" s="93" t="s">
        <v>96</v>
      </c>
      <c r="B17" s="94"/>
      <c r="C17" s="94"/>
      <c r="D17" s="94"/>
      <c r="E17" s="65"/>
      <c r="F17" s="95"/>
      <c r="G17" s="95"/>
      <c r="H17" s="88"/>
    </row>
    <row r="18" spans="1:8" x14ac:dyDescent="0.3">
      <c r="A18" s="89" t="s">
        <v>170</v>
      </c>
      <c r="B18" s="90">
        <v>1360</v>
      </c>
      <c r="C18" s="90">
        <v>1350</v>
      </c>
      <c r="D18" s="90">
        <v>1360</v>
      </c>
      <c r="E18" s="187">
        <f>Payments!Q95</f>
        <v>1358.33</v>
      </c>
      <c r="F18" s="96" t="s">
        <v>165</v>
      </c>
      <c r="G18" s="97"/>
      <c r="H18" s="78"/>
    </row>
    <row r="19" spans="1:8" ht="28.8" x14ac:dyDescent="0.3">
      <c r="A19" s="98" t="s">
        <v>34</v>
      </c>
      <c r="B19" s="72">
        <v>468.87</v>
      </c>
      <c r="C19" s="71">
        <v>209</v>
      </c>
      <c r="D19" s="90">
        <v>468.87</v>
      </c>
      <c r="E19" s="187">
        <f>Payments!U95</f>
        <v>447.87</v>
      </c>
      <c r="F19" s="96">
        <f>D19-E19</f>
        <v>21</v>
      </c>
      <c r="G19" s="76" t="s">
        <v>376</v>
      </c>
      <c r="H19" s="99"/>
    </row>
    <row r="20" spans="1:8" ht="28.8" x14ac:dyDescent="0.3">
      <c r="A20" s="98" t="s">
        <v>171</v>
      </c>
      <c r="B20" s="72">
        <v>8400</v>
      </c>
      <c r="C20" s="71">
        <v>4853.3100000000004</v>
      </c>
      <c r="D20" s="90">
        <v>8400</v>
      </c>
      <c r="E20" s="187">
        <f>Payments!M95</f>
        <v>7626.63</v>
      </c>
      <c r="F20" s="96">
        <f>D20-E20</f>
        <v>773.36999999999989</v>
      </c>
      <c r="G20" s="76"/>
      <c r="H20" s="78"/>
    </row>
    <row r="21" spans="1:8" x14ac:dyDescent="0.3">
      <c r="A21" s="175" t="s">
        <v>99</v>
      </c>
      <c r="B21" s="72">
        <v>0</v>
      </c>
      <c r="C21" s="100">
        <v>0</v>
      </c>
      <c r="D21" s="90">
        <f t="shared" ref="D21:D30" si="2">C21</f>
        <v>0</v>
      </c>
      <c r="E21" s="187">
        <v>0</v>
      </c>
      <c r="F21" s="96" t="s">
        <v>165</v>
      </c>
      <c r="G21" s="101"/>
      <c r="H21" s="183"/>
    </row>
    <row r="22" spans="1:8" ht="100.8" x14ac:dyDescent="0.3">
      <c r="A22" s="98" t="s">
        <v>172</v>
      </c>
      <c r="B22" s="102">
        <v>1300</v>
      </c>
      <c r="C22" s="71">
        <v>262</v>
      </c>
      <c r="D22" s="90">
        <v>1300</v>
      </c>
      <c r="E22" s="187">
        <f>Payments!N95</f>
        <v>487</v>
      </c>
      <c r="F22" s="96">
        <f>D22-E22</f>
        <v>813</v>
      </c>
      <c r="G22" s="76" t="s">
        <v>377</v>
      </c>
      <c r="H22" s="78"/>
    </row>
    <row r="23" spans="1:8" x14ac:dyDescent="0.3">
      <c r="A23" s="184" t="s">
        <v>35</v>
      </c>
      <c r="B23" s="102">
        <v>60</v>
      </c>
      <c r="C23" s="71">
        <v>30</v>
      </c>
      <c r="D23" s="90">
        <v>60</v>
      </c>
      <c r="E23" s="187">
        <f>Payments!V95</f>
        <v>60</v>
      </c>
      <c r="F23" s="96" t="s">
        <v>165</v>
      </c>
      <c r="G23" s="76"/>
      <c r="H23" s="103"/>
    </row>
    <row r="24" spans="1:8" x14ac:dyDescent="0.3">
      <c r="A24" s="98" t="s">
        <v>101</v>
      </c>
      <c r="B24" s="102">
        <v>0</v>
      </c>
      <c r="C24" s="100">
        <v>0</v>
      </c>
      <c r="D24" s="90">
        <f t="shared" si="2"/>
        <v>0</v>
      </c>
      <c r="E24" s="187">
        <v>0</v>
      </c>
      <c r="F24" s="96" t="s">
        <v>165</v>
      </c>
      <c r="G24" s="76"/>
      <c r="H24" s="74"/>
    </row>
    <row r="25" spans="1:8" x14ac:dyDescent="0.3">
      <c r="A25" s="184" t="s">
        <v>32</v>
      </c>
      <c r="B25" s="72">
        <v>100</v>
      </c>
      <c r="C25" s="71">
        <v>0</v>
      </c>
      <c r="D25" s="90">
        <v>100</v>
      </c>
      <c r="E25" s="187">
        <f>Payments!R95</f>
        <v>100</v>
      </c>
      <c r="F25" s="96" t="s">
        <v>165</v>
      </c>
      <c r="G25" s="76"/>
      <c r="H25" s="78"/>
    </row>
    <row r="26" spans="1:8" x14ac:dyDescent="0.3">
      <c r="A26" s="98" t="s">
        <v>21</v>
      </c>
      <c r="B26" s="72">
        <v>0</v>
      </c>
      <c r="C26" s="71">
        <v>0</v>
      </c>
      <c r="D26" s="90">
        <f t="shared" si="2"/>
        <v>0</v>
      </c>
      <c r="E26" s="187">
        <v>0</v>
      </c>
      <c r="F26" s="96" t="s">
        <v>165</v>
      </c>
      <c r="G26" s="76"/>
      <c r="H26" s="78"/>
    </row>
    <row r="27" spans="1:8" x14ac:dyDescent="0.3">
      <c r="A27" s="184" t="s">
        <v>102</v>
      </c>
      <c r="B27" s="72">
        <v>4710</v>
      </c>
      <c r="C27" s="71">
        <v>3600.89</v>
      </c>
      <c r="D27" s="90">
        <v>4710</v>
      </c>
      <c r="E27" s="187">
        <f>Payments!G95</f>
        <v>4692.8900000000012</v>
      </c>
      <c r="F27" s="96">
        <f>D27-E27</f>
        <v>17.109999999998763</v>
      </c>
      <c r="G27" s="76" t="s">
        <v>378</v>
      </c>
      <c r="H27" s="77"/>
    </row>
    <row r="28" spans="1:8" x14ac:dyDescent="0.3">
      <c r="A28" s="184" t="s">
        <v>23</v>
      </c>
      <c r="B28" s="72">
        <v>600</v>
      </c>
      <c r="C28" s="71">
        <v>418.71</v>
      </c>
      <c r="D28" s="90">
        <v>600</v>
      </c>
      <c r="E28" s="187">
        <f>Payments!H95</f>
        <v>525.28000000000009</v>
      </c>
      <c r="F28" s="96">
        <f>D28-E28</f>
        <v>74.719999999999914</v>
      </c>
      <c r="G28" s="76" t="s">
        <v>379</v>
      </c>
      <c r="H28" s="78"/>
    </row>
    <row r="29" spans="1:8" x14ac:dyDescent="0.3">
      <c r="A29" s="184" t="s">
        <v>103</v>
      </c>
      <c r="B29" s="72">
        <v>70</v>
      </c>
      <c r="C29" s="71">
        <v>0</v>
      </c>
      <c r="D29" s="90">
        <v>70</v>
      </c>
      <c r="E29" s="187">
        <f>Payments!P95</f>
        <v>70</v>
      </c>
      <c r="F29" s="96" t="s">
        <v>165</v>
      </c>
      <c r="G29" s="76"/>
      <c r="H29" s="78"/>
    </row>
    <row r="30" spans="1:8" x14ac:dyDescent="0.3">
      <c r="A30" s="184" t="s">
        <v>104</v>
      </c>
      <c r="B30" s="72">
        <v>542</v>
      </c>
      <c r="C30" s="100">
        <v>542</v>
      </c>
      <c r="D30" s="90">
        <f t="shared" si="2"/>
        <v>542</v>
      </c>
      <c r="E30" s="187">
        <f>Payments!S95</f>
        <v>542</v>
      </c>
      <c r="F30" s="96" t="s">
        <v>165</v>
      </c>
      <c r="G30" s="76"/>
      <c r="H30" s="78"/>
    </row>
    <row r="31" spans="1:8" ht="43.2" x14ac:dyDescent="0.3">
      <c r="A31" s="184" t="s">
        <v>173</v>
      </c>
      <c r="B31" s="72">
        <v>5600</v>
      </c>
      <c r="C31" s="71">
        <v>5526.01</v>
      </c>
      <c r="D31" s="90">
        <v>5600</v>
      </c>
      <c r="E31" s="187">
        <f>Payments!AH95</f>
        <v>5526.01</v>
      </c>
      <c r="F31" s="96">
        <f>D31-E31</f>
        <v>73.989999999999782</v>
      </c>
      <c r="G31" s="76" t="s">
        <v>380</v>
      </c>
      <c r="H31" s="78"/>
    </row>
    <row r="32" spans="1:8" ht="43.2" x14ac:dyDescent="0.3">
      <c r="A32" s="184" t="s">
        <v>37</v>
      </c>
      <c r="B32" s="72">
        <v>196</v>
      </c>
      <c r="C32" s="71">
        <v>0</v>
      </c>
      <c r="D32" s="90">
        <v>155.19999999999999</v>
      </c>
      <c r="E32" s="187">
        <f>Payments!X95+Payments!AC95</f>
        <v>177.7</v>
      </c>
      <c r="F32" s="96">
        <f>B32-E32</f>
        <v>18.300000000000011</v>
      </c>
      <c r="G32" s="76" t="s">
        <v>380</v>
      </c>
      <c r="H32" s="78"/>
    </row>
    <row r="33" spans="1:8" x14ac:dyDescent="0.3">
      <c r="A33" s="184" t="s">
        <v>25</v>
      </c>
      <c r="B33" s="72">
        <v>347</v>
      </c>
      <c r="C33" s="71">
        <v>347.29</v>
      </c>
      <c r="D33" s="90">
        <v>347</v>
      </c>
      <c r="E33" s="187">
        <f>Payments!J95</f>
        <v>347.29</v>
      </c>
      <c r="F33" s="96" t="s">
        <v>165</v>
      </c>
      <c r="G33" s="76"/>
      <c r="H33" s="78"/>
    </row>
    <row r="34" spans="1:8" x14ac:dyDescent="0.3">
      <c r="A34" s="184" t="s">
        <v>30</v>
      </c>
      <c r="B34" s="72">
        <v>582.25</v>
      </c>
      <c r="C34" s="71">
        <v>125</v>
      </c>
      <c r="D34" s="90">
        <v>582.25</v>
      </c>
      <c r="E34" s="187">
        <f>Payments!O95</f>
        <v>582.25</v>
      </c>
      <c r="F34" s="96" t="s">
        <v>165</v>
      </c>
      <c r="G34" s="76"/>
      <c r="H34" s="78"/>
    </row>
    <row r="35" spans="1:8" x14ac:dyDescent="0.3">
      <c r="A35" s="184" t="s">
        <v>36</v>
      </c>
      <c r="B35" s="102">
        <v>0</v>
      </c>
      <c r="C35" s="71">
        <v>0</v>
      </c>
      <c r="D35" s="90">
        <v>0</v>
      </c>
      <c r="E35" s="187">
        <v>0</v>
      </c>
      <c r="F35" s="96" t="s">
        <v>165</v>
      </c>
      <c r="G35" s="76"/>
      <c r="H35" s="104"/>
    </row>
    <row r="36" spans="1:8" x14ac:dyDescent="0.3">
      <c r="A36" s="184" t="s">
        <v>106</v>
      </c>
      <c r="B36" s="72">
        <v>0</v>
      </c>
      <c r="C36" s="71">
        <v>0</v>
      </c>
      <c r="D36" s="90">
        <v>0</v>
      </c>
      <c r="E36" s="187">
        <v>0</v>
      </c>
      <c r="F36" s="96" t="s">
        <v>165</v>
      </c>
      <c r="G36" s="76"/>
      <c r="H36" s="78"/>
    </row>
    <row r="37" spans="1:8" x14ac:dyDescent="0.3">
      <c r="A37" s="184" t="s">
        <v>174</v>
      </c>
      <c r="B37" s="72">
        <v>0</v>
      </c>
      <c r="C37" s="71">
        <v>0</v>
      </c>
      <c r="D37" s="90">
        <v>0</v>
      </c>
      <c r="E37" s="187">
        <v>0</v>
      </c>
      <c r="F37" s="96" t="s">
        <v>165</v>
      </c>
      <c r="G37" s="76"/>
      <c r="H37" s="78"/>
    </row>
    <row r="38" spans="1:8" x14ac:dyDescent="0.3">
      <c r="A38" s="184" t="s">
        <v>175</v>
      </c>
      <c r="B38" s="72">
        <v>0</v>
      </c>
      <c r="C38" s="71">
        <v>0</v>
      </c>
      <c r="D38" s="90">
        <v>0</v>
      </c>
      <c r="E38" s="187">
        <v>0</v>
      </c>
      <c r="F38" s="96" t="s">
        <v>165</v>
      </c>
      <c r="G38" s="76"/>
      <c r="H38" s="78"/>
    </row>
    <row r="39" spans="1:8" x14ac:dyDescent="0.3">
      <c r="A39" s="184" t="s">
        <v>176</v>
      </c>
      <c r="B39" s="72">
        <v>0</v>
      </c>
      <c r="C39" s="105">
        <v>0</v>
      </c>
      <c r="D39" s="90">
        <v>0</v>
      </c>
      <c r="E39" s="187">
        <v>0</v>
      </c>
      <c r="F39" s="96" t="s">
        <v>165</v>
      </c>
      <c r="G39" s="76"/>
      <c r="H39" s="78"/>
    </row>
    <row r="40" spans="1:8" x14ac:dyDescent="0.3">
      <c r="A40" s="106" t="s">
        <v>41</v>
      </c>
      <c r="B40" s="102">
        <v>185.4</v>
      </c>
      <c r="C40" s="71">
        <v>185.4</v>
      </c>
      <c r="D40" s="90">
        <v>185.4</v>
      </c>
      <c r="E40" s="187">
        <f>Payments!AB95</f>
        <v>185.4</v>
      </c>
      <c r="F40" s="96" t="s">
        <v>165</v>
      </c>
      <c r="G40" s="76"/>
      <c r="H40" s="78"/>
    </row>
    <row r="41" spans="1:8" x14ac:dyDescent="0.3">
      <c r="A41" s="184" t="s">
        <v>10</v>
      </c>
      <c r="B41" s="72">
        <v>0</v>
      </c>
      <c r="C41" s="71">
        <v>0</v>
      </c>
      <c r="D41" s="90">
        <v>0</v>
      </c>
      <c r="E41" s="187">
        <v>0</v>
      </c>
      <c r="F41" s="96" t="s">
        <v>165</v>
      </c>
      <c r="G41" s="76"/>
      <c r="H41" s="78"/>
    </row>
    <row r="42" spans="1:8" x14ac:dyDescent="0.3">
      <c r="A42" s="184" t="s">
        <v>177</v>
      </c>
      <c r="B42" s="102">
        <v>2000</v>
      </c>
      <c r="C42" s="71">
        <v>1463.37</v>
      </c>
      <c r="D42" s="90">
        <v>2000</v>
      </c>
      <c r="E42" s="187">
        <f>Payments!E95</f>
        <v>1528.5400000000002</v>
      </c>
      <c r="F42" s="96">
        <f>D42-E42</f>
        <v>471.45999999999981</v>
      </c>
      <c r="G42" s="76" t="s">
        <v>17</v>
      </c>
      <c r="H42" s="78"/>
    </row>
    <row r="43" spans="1:8" s="181" customFormat="1" x14ac:dyDescent="0.3">
      <c r="A43" s="106" t="s">
        <v>178</v>
      </c>
      <c r="B43" s="185">
        <v>2525</v>
      </c>
      <c r="C43" s="177">
        <v>2185</v>
      </c>
      <c r="D43" s="186">
        <v>2525</v>
      </c>
      <c r="E43" s="187">
        <f>Payments!AF95</f>
        <v>2525</v>
      </c>
      <c r="F43" s="188" t="s">
        <v>165</v>
      </c>
      <c r="G43" s="179"/>
      <c r="H43" s="180"/>
    </row>
    <row r="44" spans="1:8" x14ac:dyDescent="0.3">
      <c r="A44" s="184" t="s">
        <v>179</v>
      </c>
      <c r="B44" s="102">
        <v>0</v>
      </c>
      <c r="C44" s="71">
        <v>0</v>
      </c>
      <c r="D44" s="90">
        <v>0</v>
      </c>
      <c r="E44" s="91">
        <v>0</v>
      </c>
      <c r="F44" s="96" t="s">
        <v>165</v>
      </c>
      <c r="G44" s="76"/>
      <c r="H44" s="78"/>
    </row>
    <row r="45" spans="1:8" x14ac:dyDescent="0.3">
      <c r="A45" s="98" t="s">
        <v>180</v>
      </c>
      <c r="B45" s="102">
        <v>0</v>
      </c>
      <c r="C45" s="71">
        <v>0</v>
      </c>
      <c r="D45" s="90">
        <v>0</v>
      </c>
      <c r="E45" s="91">
        <f t="shared" ref="E30:E45" si="3">B45</f>
        <v>0</v>
      </c>
      <c r="F45" s="96" t="s">
        <v>165</v>
      </c>
      <c r="G45" s="76"/>
      <c r="H45" s="78"/>
    </row>
    <row r="46" spans="1:8" x14ac:dyDescent="0.3">
      <c r="A46" s="98"/>
      <c r="B46" s="107">
        <f>SUM(B18:B45)</f>
        <v>29046.52</v>
      </c>
      <c r="C46" s="107">
        <f>SUM(C18:C45)</f>
        <v>21097.98</v>
      </c>
      <c r="D46" s="107">
        <f>SUM(D18:D45)</f>
        <v>29005.72</v>
      </c>
      <c r="E46" s="107">
        <f>SUM(E18:E45)</f>
        <v>26782.190000000006</v>
      </c>
      <c r="F46" s="108"/>
      <c r="G46" s="62"/>
      <c r="H46" s="109"/>
    </row>
    <row r="47" spans="1:8" x14ac:dyDescent="0.3">
      <c r="A47" s="98"/>
      <c r="B47" s="72"/>
      <c r="C47" s="71"/>
      <c r="D47" s="72"/>
      <c r="E47" s="72"/>
      <c r="F47" s="62"/>
      <c r="G47" s="62"/>
    </row>
    <row r="48" spans="1:8" x14ac:dyDescent="0.3">
      <c r="A48" s="98"/>
      <c r="B48" s="72"/>
      <c r="C48" s="71"/>
      <c r="D48" s="72"/>
      <c r="E48" s="72"/>
      <c r="F48" s="62"/>
      <c r="G48" s="62"/>
    </row>
    <row r="49" spans="1:8" x14ac:dyDescent="0.3">
      <c r="A49" s="63" t="s">
        <v>112</v>
      </c>
      <c r="B49" s="199">
        <f>(B3+B15)-B46</f>
        <v>19362.48</v>
      </c>
      <c r="C49" s="199">
        <f>(C3+C15)-C46</f>
        <v>25467.02</v>
      </c>
      <c r="D49" s="199">
        <f>(D3+D15)-D46</f>
        <v>19403.28</v>
      </c>
      <c r="E49" s="199">
        <f>(E3+E15)-E46</f>
        <v>21522.809999999994</v>
      </c>
      <c r="F49" s="107" t="s">
        <v>17</v>
      </c>
      <c r="G49" s="62"/>
      <c r="H49" s="109"/>
    </row>
    <row r="50" spans="1:8" x14ac:dyDescent="0.3">
      <c r="B50" s="110"/>
      <c r="C50" s="111"/>
      <c r="D50" s="110"/>
      <c r="E50" s="110"/>
    </row>
    <row r="51" spans="1:8" x14ac:dyDescent="0.3">
      <c r="B51" s="110"/>
      <c r="C51" s="111"/>
      <c r="D51" s="110"/>
      <c r="E51" s="110"/>
    </row>
    <row r="52" spans="1:8" ht="18" x14ac:dyDescent="0.35">
      <c r="A52" s="112"/>
      <c r="B52" s="113"/>
      <c r="C52" s="113"/>
      <c r="D52" s="113"/>
      <c r="E52" s="113"/>
      <c r="F52" s="189"/>
      <c r="H52" s="189"/>
    </row>
    <row r="53" spans="1:8" x14ac:dyDescent="0.3">
      <c r="A53" s="190"/>
      <c r="B53" s="113"/>
      <c r="C53" s="113"/>
      <c r="D53" s="113"/>
      <c r="E53" s="113"/>
      <c r="F53" s="88"/>
      <c r="H53" s="88"/>
    </row>
    <row r="54" spans="1:8" x14ac:dyDescent="0.3">
      <c r="A54" s="114"/>
      <c r="B54" s="110"/>
      <c r="C54" s="113"/>
      <c r="D54" s="110"/>
      <c r="E54" s="110"/>
    </row>
    <row r="55" spans="1:8" x14ac:dyDescent="0.3">
      <c r="B55" s="110"/>
      <c r="C55" s="113"/>
      <c r="D55" s="110"/>
      <c r="E55" s="110"/>
    </row>
    <row r="56" spans="1:8" x14ac:dyDescent="0.3">
      <c r="A56" s="115"/>
      <c r="B56" s="110"/>
      <c r="C56" s="113"/>
      <c r="D56" s="110"/>
      <c r="E56" s="110"/>
    </row>
    <row r="57" spans="1:8" x14ac:dyDescent="0.3">
      <c r="C57" s="88"/>
    </row>
    <row r="58" spans="1:8" x14ac:dyDescent="0.3">
      <c r="C58" s="88"/>
    </row>
    <row r="59" spans="1:8" x14ac:dyDescent="0.3">
      <c r="C59" s="88"/>
    </row>
    <row r="60" spans="1:8" x14ac:dyDescent="0.3">
      <c r="C60" s="88"/>
    </row>
    <row r="61" spans="1:8" x14ac:dyDescent="0.3">
      <c r="C61" s="88"/>
    </row>
    <row r="62" spans="1:8" x14ac:dyDescent="0.3">
      <c r="C62" s="88"/>
    </row>
    <row r="63" spans="1:8" x14ac:dyDescent="0.3">
      <c r="C63" s="88"/>
    </row>
    <row r="64" spans="1:8" x14ac:dyDescent="0.3">
      <c r="C64" s="88"/>
    </row>
    <row r="65" spans="3:3" x14ac:dyDescent="0.3">
      <c r="C65" s="88"/>
    </row>
    <row r="66" spans="3:3" x14ac:dyDescent="0.3">
      <c r="C66" s="88"/>
    </row>
    <row r="67" spans="3:3" x14ac:dyDescent="0.3">
      <c r="C67" s="88"/>
    </row>
    <row r="68" spans="3:3" x14ac:dyDescent="0.3">
      <c r="C68" s="88"/>
    </row>
    <row r="69" spans="3:3" x14ac:dyDescent="0.3">
      <c r="C69" s="88"/>
    </row>
    <row r="70" spans="3:3" x14ac:dyDescent="0.3">
      <c r="C70" s="88"/>
    </row>
    <row r="71" spans="3:3" x14ac:dyDescent="0.3">
      <c r="C71" s="88"/>
    </row>
    <row r="72" spans="3:3" x14ac:dyDescent="0.3">
      <c r="C72" s="88"/>
    </row>
    <row r="73" spans="3:3" x14ac:dyDescent="0.3">
      <c r="C73" s="88"/>
    </row>
    <row r="74" spans="3:3" x14ac:dyDescent="0.3">
      <c r="C74" s="88"/>
    </row>
    <row r="75" spans="3:3" x14ac:dyDescent="0.3">
      <c r="C75" s="88"/>
    </row>
    <row r="76" spans="3:3" x14ac:dyDescent="0.3">
      <c r="C76" s="88"/>
    </row>
    <row r="77" spans="3:3" x14ac:dyDescent="0.3">
      <c r="C77" s="88"/>
    </row>
    <row r="78" spans="3:3" x14ac:dyDescent="0.3">
      <c r="C78" s="88"/>
    </row>
    <row r="79" spans="3:3" x14ac:dyDescent="0.3">
      <c r="C79" s="88"/>
    </row>
    <row r="80" spans="3:3" x14ac:dyDescent="0.3">
      <c r="C80" s="88"/>
    </row>
    <row r="81" spans="3:3" x14ac:dyDescent="0.3">
      <c r="C81" s="88"/>
    </row>
    <row r="82" spans="3:3" x14ac:dyDescent="0.3">
      <c r="C82" s="88"/>
    </row>
    <row r="83" spans="3:3" x14ac:dyDescent="0.3">
      <c r="C83" s="88"/>
    </row>
    <row r="84" spans="3:3" x14ac:dyDescent="0.3">
      <c r="C84" s="88"/>
    </row>
    <row r="85" spans="3:3" x14ac:dyDescent="0.3">
      <c r="C85" s="88"/>
    </row>
    <row r="86" spans="3:3" x14ac:dyDescent="0.3">
      <c r="C86" s="88"/>
    </row>
    <row r="87" spans="3:3" x14ac:dyDescent="0.3">
      <c r="C87" s="88"/>
    </row>
    <row r="88" spans="3:3" x14ac:dyDescent="0.3">
      <c r="C88" s="88"/>
    </row>
    <row r="89" spans="3:3" x14ac:dyDescent="0.3">
      <c r="C89" s="88"/>
    </row>
    <row r="90" spans="3:3" x14ac:dyDescent="0.3">
      <c r="C90" s="88"/>
    </row>
    <row r="91" spans="3:3" x14ac:dyDescent="0.3">
      <c r="C91" s="88"/>
    </row>
    <row r="92" spans="3:3" x14ac:dyDescent="0.3">
      <c r="C92" s="88"/>
    </row>
    <row r="93" spans="3:3" x14ac:dyDescent="0.3">
      <c r="C93" s="88"/>
    </row>
    <row r="94" spans="3:3" x14ac:dyDescent="0.3">
      <c r="C94" s="88"/>
    </row>
    <row r="95" spans="3:3" x14ac:dyDescent="0.3">
      <c r="C95" s="88"/>
    </row>
    <row r="96" spans="3:3" x14ac:dyDescent="0.3">
      <c r="C96" s="88"/>
    </row>
    <row r="97" spans="3:3" x14ac:dyDescent="0.3">
      <c r="C97" s="88"/>
    </row>
    <row r="98" spans="3:3" x14ac:dyDescent="0.3">
      <c r="C98" s="88"/>
    </row>
    <row r="99" spans="3:3" x14ac:dyDescent="0.3">
      <c r="C99" s="88"/>
    </row>
    <row r="100" spans="3:3" x14ac:dyDescent="0.3">
      <c r="C100" s="8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96673-7D83-4AB2-A3F8-ABA2E93EE8EC}">
  <dimension ref="B1:I43"/>
  <sheetViews>
    <sheetView topLeftCell="A17" workbookViewId="0">
      <selection activeCell="C26" sqref="C26:C32"/>
    </sheetView>
  </sheetViews>
  <sheetFormatPr defaultRowHeight="14.4" x14ac:dyDescent="0.3"/>
  <cols>
    <col min="2" max="2" width="30.109375" bestFit="1" customWidth="1"/>
    <col min="3" max="4" width="14.33203125" bestFit="1" customWidth="1"/>
    <col min="5" max="5" width="17.88671875" customWidth="1"/>
    <col min="6" max="6" width="20.88671875" customWidth="1"/>
    <col min="9" max="9" width="10.5546875" bestFit="1" customWidth="1"/>
  </cols>
  <sheetData>
    <row r="1" spans="2:6" ht="15" thickBot="1" x14ac:dyDescent="0.35"/>
    <row r="2" spans="2:6" ht="20.399999999999999" x14ac:dyDescent="0.3">
      <c r="B2" s="207" t="s">
        <v>181</v>
      </c>
      <c r="C2" s="208"/>
      <c r="D2" s="208"/>
      <c r="E2" s="208"/>
      <c r="F2" s="209"/>
    </row>
    <row r="3" spans="2:6" ht="21" thickBot="1" x14ac:dyDescent="0.35">
      <c r="B3" s="210" t="s">
        <v>182</v>
      </c>
      <c r="C3" s="211"/>
      <c r="D3" s="211"/>
      <c r="E3" s="211"/>
      <c r="F3" s="212"/>
    </row>
    <row r="4" spans="2:6" ht="15.6" thickBot="1" x14ac:dyDescent="0.4">
      <c r="B4" s="213"/>
      <c r="C4" s="213"/>
      <c r="D4" s="213"/>
      <c r="E4" s="213"/>
      <c r="F4" s="213"/>
    </row>
    <row r="5" spans="2:6" ht="17.399999999999999" x14ac:dyDescent="0.3">
      <c r="B5" s="214" t="s">
        <v>183</v>
      </c>
      <c r="C5" s="215"/>
      <c r="D5" s="215"/>
      <c r="E5" s="215"/>
      <c r="F5" s="216"/>
    </row>
    <row r="6" spans="2:6" ht="18" thickBot="1" x14ac:dyDescent="0.35">
      <c r="B6" s="217" t="s">
        <v>381</v>
      </c>
      <c r="C6" s="218"/>
      <c r="D6" s="218"/>
      <c r="E6" s="218"/>
      <c r="F6" s="219"/>
    </row>
    <row r="7" spans="2:6" ht="21.6" thickBot="1" x14ac:dyDescent="0.55000000000000004">
      <c r="B7" s="191"/>
      <c r="C7" s="191"/>
      <c r="D7" s="191"/>
      <c r="E7" s="191"/>
      <c r="F7" s="191"/>
    </row>
    <row r="8" spans="2:6" x14ac:dyDescent="0.3">
      <c r="B8" s="116"/>
      <c r="C8" s="205" t="s">
        <v>220</v>
      </c>
      <c r="D8" s="206"/>
      <c r="E8" s="203" t="s">
        <v>199</v>
      </c>
      <c r="F8" s="204"/>
    </row>
    <row r="9" spans="2:6" x14ac:dyDescent="0.3">
      <c r="B9" s="117"/>
      <c r="C9" s="192"/>
      <c r="D9" s="193"/>
      <c r="E9" s="138"/>
      <c r="F9" s="138"/>
    </row>
    <row r="10" spans="2:6" x14ac:dyDescent="0.3">
      <c r="B10" s="118" t="s">
        <v>184</v>
      </c>
      <c r="C10" s="194"/>
      <c r="D10" s="195">
        <v>22134</v>
      </c>
      <c r="E10" s="139"/>
      <c r="F10" s="139">
        <v>21109</v>
      </c>
    </row>
    <row r="11" spans="2:6" x14ac:dyDescent="0.3">
      <c r="B11" s="118"/>
      <c r="C11" s="194"/>
      <c r="D11" s="195"/>
      <c r="E11" s="139"/>
      <c r="F11" s="139"/>
    </row>
    <row r="12" spans="2:6" x14ac:dyDescent="0.3">
      <c r="B12" s="118"/>
      <c r="C12" s="194"/>
      <c r="D12" s="195"/>
      <c r="E12" s="139"/>
      <c r="F12" s="139"/>
    </row>
    <row r="13" spans="2:6" x14ac:dyDescent="0.3">
      <c r="B13" s="119"/>
      <c r="C13" s="194"/>
      <c r="D13" s="195"/>
      <c r="E13" s="140"/>
      <c r="F13" s="141"/>
    </row>
    <row r="14" spans="2:6" x14ac:dyDescent="0.3">
      <c r="B14" s="120" t="s">
        <v>185</v>
      </c>
      <c r="C14" s="194"/>
      <c r="D14" s="195"/>
      <c r="E14" s="142"/>
      <c r="F14" s="141"/>
    </row>
    <row r="15" spans="2:6" x14ac:dyDescent="0.3">
      <c r="B15" s="119" t="s">
        <v>8</v>
      </c>
      <c r="C15" s="196">
        <v>21000</v>
      </c>
      <c r="D15" s="197"/>
      <c r="E15" s="140">
        <v>21000</v>
      </c>
      <c r="F15" s="140"/>
    </row>
    <row r="16" spans="2:6" x14ac:dyDescent="0.3">
      <c r="B16" s="119" t="s">
        <v>186</v>
      </c>
      <c r="C16" s="196">
        <v>2350</v>
      </c>
      <c r="D16" s="197"/>
      <c r="E16" s="143">
        <v>8740</v>
      </c>
      <c r="F16" s="140"/>
    </row>
    <row r="17" spans="2:6" x14ac:dyDescent="0.3">
      <c r="B17" s="119" t="s">
        <v>187</v>
      </c>
      <c r="C17" s="196">
        <v>190</v>
      </c>
      <c r="D17" s="197"/>
      <c r="E17" s="143">
        <v>180</v>
      </c>
      <c r="F17" s="140"/>
    </row>
    <row r="18" spans="2:6" x14ac:dyDescent="0.3">
      <c r="B18" s="119" t="s">
        <v>188</v>
      </c>
      <c r="C18" s="196">
        <v>1381</v>
      </c>
      <c r="D18" s="197"/>
      <c r="E18" s="143">
        <v>21565</v>
      </c>
      <c r="F18" s="140"/>
    </row>
    <row r="19" spans="2:6" x14ac:dyDescent="0.3">
      <c r="B19" s="119" t="s">
        <v>12</v>
      </c>
      <c r="C19" s="196">
        <v>0</v>
      </c>
      <c r="D19" s="197"/>
      <c r="E19" s="144">
        <v>86045</v>
      </c>
      <c r="F19" s="140"/>
    </row>
    <row r="20" spans="2:6" x14ac:dyDescent="0.3">
      <c r="B20" s="119" t="s">
        <v>189</v>
      </c>
      <c r="C20" s="196">
        <v>1250</v>
      </c>
      <c r="D20" s="197"/>
      <c r="E20" s="139">
        <v>1379</v>
      </c>
      <c r="F20" s="145"/>
    </row>
    <row r="21" spans="2:6" x14ac:dyDescent="0.3">
      <c r="B21" s="119" t="s">
        <v>382</v>
      </c>
      <c r="C21" s="196">
        <v>0</v>
      </c>
      <c r="D21" s="197"/>
      <c r="E21" s="139">
        <v>50000</v>
      </c>
      <c r="F21" s="145"/>
    </row>
    <row r="22" spans="2:6" x14ac:dyDescent="0.3">
      <c r="B22" s="119" t="s">
        <v>383</v>
      </c>
      <c r="C22" s="196">
        <v>0</v>
      </c>
      <c r="D22" s="197"/>
      <c r="E22" s="139">
        <v>120</v>
      </c>
      <c r="F22" s="145"/>
    </row>
    <row r="23" spans="2:6" x14ac:dyDescent="0.3">
      <c r="B23" s="121" t="s">
        <v>190</v>
      </c>
      <c r="C23" s="196" t="s">
        <v>17</v>
      </c>
      <c r="D23" s="197">
        <f>SUM(C15:C22)</f>
        <v>26171</v>
      </c>
      <c r="E23" s="140" t="s">
        <v>17</v>
      </c>
      <c r="F23" s="142">
        <f>SUM(E15:E22)</f>
        <v>189029</v>
      </c>
    </row>
    <row r="24" spans="2:6" x14ac:dyDescent="0.3">
      <c r="B24" s="122" t="s">
        <v>191</v>
      </c>
      <c r="C24" s="196"/>
      <c r="D24" s="197">
        <f>D23+D10</f>
        <v>48305</v>
      </c>
      <c r="E24" s="142" t="s">
        <v>17</v>
      </c>
      <c r="F24" s="142">
        <f>F23+F10</f>
        <v>210138</v>
      </c>
    </row>
    <row r="25" spans="2:6" x14ac:dyDescent="0.3">
      <c r="B25" s="120" t="s">
        <v>192</v>
      </c>
      <c r="C25" s="196"/>
      <c r="D25" s="197"/>
      <c r="E25" s="142"/>
      <c r="F25" s="140"/>
    </row>
    <row r="26" spans="2:6" x14ac:dyDescent="0.3">
      <c r="B26" s="119" t="s">
        <v>193</v>
      </c>
      <c r="C26" s="196">
        <v>6840.78</v>
      </c>
      <c r="D26" s="197"/>
      <c r="E26" s="139">
        <v>8664</v>
      </c>
      <c r="F26" s="140"/>
    </row>
    <row r="27" spans="2:6" x14ac:dyDescent="0.3">
      <c r="B27" s="119" t="s">
        <v>194</v>
      </c>
      <c r="C27" s="196">
        <v>12274</v>
      </c>
      <c r="D27" s="197"/>
      <c r="E27" s="139">
        <v>13530</v>
      </c>
      <c r="F27" s="140"/>
    </row>
    <row r="28" spans="2:6" x14ac:dyDescent="0.3">
      <c r="B28" s="119" t="s">
        <v>9</v>
      </c>
      <c r="C28" s="196">
        <v>542</v>
      </c>
      <c r="D28" s="197"/>
      <c r="E28" s="139">
        <v>399</v>
      </c>
      <c r="F28" s="140"/>
    </row>
    <row r="29" spans="2:6" x14ac:dyDescent="0.3">
      <c r="B29" s="119" t="s">
        <v>384</v>
      </c>
      <c r="C29" s="196">
        <v>5526.01</v>
      </c>
      <c r="D29" s="197"/>
      <c r="E29" s="139">
        <v>53994</v>
      </c>
      <c r="F29" s="140"/>
    </row>
    <row r="30" spans="2:6" x14ac:dyDescent="0.3">
      <c r="B30" s="119" t="s">
        <v>385</v>
      </c>
      <c r="C30" s="196">
        <v>0</v>
      </c>
      <c r="D30" s="197"/>
      <c r="E30" s="139">
        <v>100000</v>
      </c>
      <c r="F30" s="140"/>
    </row>
    <row r="31" spans="2:6" x14ac:dyDescent="0.3">
      <c r="B31" s="123" t="s">
        <v>195</v>
      </c>
      <c r="C31" s="196">
        <v>70</v>
      </c>
      <c r="D31" s="197"/>
      <c r="E31" s="139">
        <v>320</v>
      </c>
      <c r="F31" s="140"/>
    </row>
    <row r="32" spans="2:6" x14ac:dyDescent="0.3">
      <c r="B32" s="123" t="s">
        <v>386</v>
      </c>
      <c r="C32" s="196">
        <v>1529</v>
      </c>
      <c r="D32" s="197"/>
      <c r="E32" s="139">
        <v>11097</v>
      </c>
      <c r="F32" s="140"/>
    </row>
    <row r="33" spans="2:9" x14ac:dyDescent="0.3">
      <c r="B33" s="121" t="s">
        <v>196</v>
      </c>
      <c r="C33" s="196"/>
      <c r="D33" s="197">
        <f>SUM(C26:C32)</f>
        <v>26781.79</v>
      </c>
      <c r="E33" s="140"/>
      <c r="F33" s="139">
        <f>SUM(E26:E32)</f>
        <v>188004</v>
      </c>
      <c r="G33" s="124"/>
      <c r="I33" s="124"/>
    </row>
    <row r="34" spans="2:9" x14ac:dyDescent="0.3">
      <c r="B34" s="125" t="s">
        <v>197</v>
      </c>
      <c r="C34" s="196"/>
      <c r="D34" s="197">
        <f>D24-D33</f>
        <v>21523.21</v>
      </c>
      <c r="E34" s="139"/>
      <c r="F34" s="139">
        <f>F24-F33</f>
        <v>22134</v>
      </c>
      <c r="I34" s="124"/>
    </row>
    <row r="35" spans="2:9" x14ac:dyDescent="0.3">
      <c r="B35" s="200"/>
      <c r="C35" s="201"/>
      <c r="D35" s="201"/>
      <c r="E35" s="202"/>
      <c r="F35" s="202"/>
      <c r="I35" s="124"/>
    </row>
    <row r="36" spans="2:9" x14ac:dyDescent="0.3">
      <c r="B36" s="200"/>
      <c r="C36" s="201"/>
      <c r="D36" s="201"/>
      <c r="E36" s="202"/>
      <c r="F36" s="202"/>
      <c r="I36" s="124"/>
    </row>
    <row r="37" spans="2:9" x14ac:dyDescent="0.3">
      <c r="B37" s="127" t="s">
        <v>198</v>
      </c>
      <c r="C37" s="128"/>
      <c r="D37" s="129"/>
    </row>
    <row r="38" spans="2:9" x14ac:dyDescent="0.3">
      <c r="B38" s="130"/>
      <c r="C38" s="128"/>
      <c r="D38" s="129"/>
    </row>
    <row r="39" spans="2:9" x14ac:dyDescent="0.3">
      <c r="B39" s="130" t="s">
        <v>17</v>
      </c>
      <c r="C39" s="128"/>
      <c r="D39" s="131"/>
      <c r="F39" s="124"/>
    </row>
    <row r="40" spans="2:9" x14ac:dyDescent="0.3">
      <c r="B40" s="130"/>
      <c r="C40" s="128"/>
      <c r="D40" s="132"/>
    </row>
    <row r="41" spans="2:9" x14ac:dyDescent="0.3">
      <c r="B41" s="130"/>
      <c r="C41" s="128"/>
      <c r="D41" s="133"/>
    </row>
    <row r="42" spans="2:9" ht="15" thickBot="1" x14ac:dyDescent="0.35">
      <c r="B42" s="127" t="s">
        <v>387</v>
      </c>
      <c r="C42" s="128"/>
      <c r="D42" s="126">
        <f>D34</f>
        <v>21523.21</v>
      </c>
    </row>
    <row r="43" spans="2:9" ht="15.6" thickTop="1" thickBot="1" x14ac:dyDescent="0.35">
      <c r="B43" s="134"/>
      <c r="C43" s="135"/>
      <c r="D43" s="136"/>
    </row>
  </sheetData>
  <mergeCells count="7">
    <mergeCell ref="E8:F8"/>
    <mergeCell ref="C8:D8"/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8D9C-E107-4F6A-85E1-975D13950576}">
  <dimension ref="A3:G18"/>
  <sheetViews>
    <sheetView workbookViewId="0">
      <selection sqref="A1:XFD1048576"/>
    </sheetView>
  </sheetViews>
  <sheetFormatPr defaultRowHeight="14.4" x14ac:dyDescent="0.3"/>
  <cols>
    <col min="1" max="1" width="29.6640625" bestFit="1" customWidth="1"/>
    <col min="2" max="2" width="14.44140625" bestFit="1" customWidth="1"/>
    <col min="3" max="3" width="10" bestFit="1" customWidth="1"/>
    <col min="4" max="4" width="9.77734375" bestFit="1" customWidth="1"/>
    <col min="5" max="5" width="10.5546875" bestFit="1" customWidth="1"/>
  </cols>
  <sheetData>
    <row r="3" spans="1:7" x14ac:dyDescent="0.3">
      <c r="B3" t="s">
        <v>263</v>
      </c>
      <c r="C3" t="s">
        <v>221</v>
      </c>
      <c r="D3" t="s">
        <v>222</v>
      </c>
      <c r="E3" t="s">
        <v>223</v>
      </c>
      <c r="F3" t="s">
        <v>224</v>
      </c>
    </row>
    <row r="4" spans="1:7" x14ac:dyDescent="0.3">
      <c r="A4" t="s">
        <v>225</v>
      </c>
      <c r="B4" s="157">
        <v>22134</v>
      </c>
      <c r="C4" s="157">
        <v>21109</v>
      </c>
      <c r="D4" s="157"/>
      <c r="F4" t="s">
        <v>165</v>
      </c>
    </row>
    <row r="5" spans="1:7" x14ac:dyDescent="0.3">
      <c r="A5" t="s">
        <v>226</v>
      </c>
      <c r="B5" s="157">
        <v>21000</v>
      </c>
      <c r="C5" s="157">
        <v>21000</v>
      </c>
      <c r="D5" s="157"/>
      <c r="F5" t="s">
        <v>165</v>
      </c>
    </row>
    <row r="6" spans="1:7" x14ac:dyDescent="0.3">
      <c r="A6" t="s">
        <v>227</v>
      </c>
      <c r="B6" s="158">
        <f>5171</f>
        <v>5171</v>
      </c>
      <c r="C6" s="158">
        <v>168029</v>
      </c>
      <c r="D6" s="159">
        <f>B6-C6</f>
        <v>-162858</v>
      </c>
      <c r="E6" s="160">
        <f>D6/B6</f>
        <v>-31.494488493521562</v>
      </c>
      <c r="F6" t="s">
        <v>230</v>
      </c>
      <c r="G6" t="s">
        <v>17</v>
      </c>
    </row>
    <row r="7" spans="1:7" x14ac:dyDescent="0.3">
      <c r="A7" t="s">
        <v>229</v>
      </c>
      <c r="B7" s="158">
        <v>5081</v>
      </c>
      <c r="C7" s="158">
        <v>6245</v>
      </c>
      <c r="D7" s="159">
        <f t="shared" ref="D7:D16" si="0">B7-C7</f>
        <v>-1164</v>
      </c>
      <c r="E7" s="160">
        <f>D7/B7</f>
        <v>-0.22908876205471365</v>
      </c>
      <c r="F7" t="s">
        <v>230</v>
      </c>
      <c r="G7" t="s">
        <v>17</v>
      </c>
    </row>
    <row r="8" spans="1:7" x14ac:dyDescent="0.3">
      <c r="A8" t="s">
        <v>231</v>
      </c>
      <c r="B8" s="158">
        <v>0</v>
      </c>
      <c r="C8" s="158">
        <v>0</v>
      </c>
      <c r="D8" s="159">
        <f t="shared" si="0"/>
        <v>0</v>
      </c>
      <c r="E8" s="160">
        <v>0</v>
      </c>
      <c r="F8" t="s">
        <v>165</v>
      </c>
    </row>
    <row r="9" spans="1:7" x14ac:dyDescent="0.3">
      <c r="A9" t="s">
        <v>232</v>
      </c>
      <c r="B9" s="158">
        <v>21701</v>
      </c>
      <c r="C9" s="158">
        <v>181759</v>
      </c>
      <c r="D9" s="159">
        <f t="shared" si="0"/>
        <v>-160058</v>
      </c>
      <c r="E9" s="160">
        <f>D9/B9</f>
        <v>-7.37560481083821</v>
      </c>
      <c r="F9" t="s">
        <v>230</v>
      </c>
      <c r="G9" t="s">
        <v>17</v>
      </c>
    </row>
    <row r="10" spans="1:7" x14ac:dyDescent="0.3">
      <c r="A10" t="s">
        <v>233</v>
      </c>
      <c r="B10" s="158">
        <f>B4+B5+B6-B7-B9</f>
        <v>21523</v>
      </c>
      <c r="C10" s="158">
        <v>22134</v>
      </c>
      <c r="D10" s="159">
        <f t="shared" si="0"/>
        <v>-611</v>
      </c>
      <c r="E10" s="160"/>
      <c r="F10" t="s">
        <v>165</v>
      </c>
    </row>
    <row r="11" spans="1:7" x14ac:dyDescent="0.3">
      <c r="A11" t="s">
        <v>234</v>
      </c>
      <c r="B11" s="158">
        <v>0</v>
      </c>
      <c r="C11" s="158">
        <v>0</v>
      </c>
      <c r="D11" s="159">
        <f t="shared" si="0"/>
        <v>0</v>
      </c>
      <c r="E11">
        <v>0</v>
      </c>
      <c r="F11" t="s">
        <v>165</v>
      </c>
    </row>
    <row r="12" spans="1:7" x14ac:dyDescent="0.3">
      <c r="A12" t="s">
        <v>235</v>
      </c>
      <c r="B12" s="158">
        <v>21523</v>
      </c>
      <c r="C12" s="158">
        <v>22134</v>
      </c>
      <c r="D12" s="159">
        <f t="shared" si="0"/>
        <v>-611</v>
      </c>
      <c r="E12" s="160">
        <f>D12/B12</f>
        <v>-2.8388235840728523E-2</v>
      </c>
      <c r="F12" t="s">
        <v>228</v>
      </c>
      <c r="G12" t="s">
        <v>17</v>
      </c>
    </row>
    <row r="13" spans="1:7" x14ac:dyDescent="0.3">
      <c r="A13" t="s">
        <v>236</v>
      </c>
      <c r="B13" s="158">
        <v>0</v>
      </c>
      <c r="C13" s="158">
        <v>0</v>
      </c>
      <c r="D13" s="159">
        <f t="shared" si="0"/>
        <v>0</v>
      </c>
      <c r="E13">
        <v>0</v>
      </c>
      <c r="F13" t="s">
        <v>165</v>
      </c>
    </row>
    <row r="14" spans="1:7" x14ac:dyDescent="0.3">
      <c r="A14" t="s">
        <v>237</v>
      </c>
      <c r="B14" s="158">
        <f>B12</f>
        <v>21523</v>
      </c>
      <c r="C14" s="158">
        <v>22134</v>
      </c>
      <c r="D14" s="159" t="s">
        <v>17</v>
      </c>
      <c r="F14" t="s">
        <v>165</v>
      </c>
    </row>
    <row r="15" spans="1:7" x14ac:dyDescent="0.3">
      <c r="A15" t="s">
        <v>238</v>
      </c>
      <c r="B15" s="158">
        <v>251946</v>
      </c>
      <c r="C15" s="158">
        <v>250912</v>
      </c>
      <c r="D15" s="159">
        <f t="shared" si="0"/>
        <v>1034</v>
      </c>
      <c r="E15" s="198">
        <f>D15/B15</f>
        <v>4.1040540433267443E-3</v>
      </c>
      <c r="F15" t="s">
        <v>228</v>
      </c>
    </row>
    <row r="16" spans="1:7" x14ac:dyDescent="0.3">
      <c r="A16" t="s">
        <v>239</v>
      </c>
      <c r="B16" s="158">
        <v>0</v>
      </c>
      <c r="C16" s="158">
        <v>0</v>
      </c>
      <c r="D16" s="159">
        <f t="shared" si="0"/>
        <v>0</v>
      </c>
      <c r="E16">
        <v>0</v>
      </c>
    </row>
    <row r="18" spans="3:3" x14ac:dyDescent="0.3">
      <c r="C18" t="s">
        <v>403</v>
      </c>
    </row>
  </sheetData>
  <pageMargins left="0.7" right="0.7" top="0.75" bottom="0.75" header="0.3" footer="0.3"/>
  <pageSetup paperSize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Receipts</vt:lpstr>
      <vt:lpstr>Payments</vt:lpstr>
      <vt:lpstr>S137Wellbeing</vt:lpstr>
      <vt:lpstr>Memorial Event Reserve</vt:lpstr>
      <vt:lpstr>MUGA Control</vt:lpstr>
      <vt:lpstr>Bank Rec</vt:lpstr>
      <vt:lpstr>Budget Vs CY for meeting</vt:lpstr>
      <vt:lpstr>Income &amp; Expenditure</vt:lpstr>
      <vt:lpstr>Annual Return</vt:lpstr>
      <vt:lpstr>Variances</vt:lpstr>
      <vt:lpstr>Full Bank Rec</vt:lpstr>
      <vt:lpstr>Sheet14</vt:lpstr>
      <vt:lpstr>Sheet15</vt:lpstr>
      <vt:lpstr>Sheet9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PSE CC</cp:lastModifiedBy>
  <cp:lastPrinted>2021-05-02T14:44:23Z</cp:lastPrinted>
  <dcterms:created xsi:type="dcterms:W3CDTF">2019-05-04T19:17:09Z</dcterms:created>
  <dcterms:modified xsi:type="dcterms:W3CDTF">2021-05-15T18:55:31Z</dcterms:modified>
</cp:coreProperties>
</file>